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50"/>
  </bookViews>
  <sheets>
    <sheet name="2013" sheetId="1" r:id="rId1"/>
  </sheets>
  <calcPr calcId="152511"/>
</workbook>
</file>

<file path=xl/calcChain.xml><?xml version="1.0" encoding="utf-8"?>
<calcChain xmlns="http://schemas.openxmlformats.org/spreadsheetml/2006/main">
  <c r="G46" i="1" l="1"/>
  <c r="H46" i="1"/>
  <c r="G6" i="1"/>
  <c r="G7" i="1"/>
  <c r="I7" i="1" s="1"/>
  <c r="H7" i="1"/>
  <c r="G8" i="1"/>
  <c r="I8" i="1" s="1"/>
  <c r="H8" i="1"/>
  <c r="H9" i="1"/>
  <c r="G10" i="1"/>
  <c r="H10" i="1"/>
  <c r="G11" i="1"/>
  <c r="H11" i="1"/>
  <c r="G12" i="1"/>
  <c r="H12" i="1"/>
  <c r="G13" i="1"/>
  <c r="H13" i="1"/>
  <c r="G15" i="1"/>
  <c r="H15" i="1"/>
  <c r="G16" i="1"/>
  <c r="H16" i="1"/>
  <c r="G17" i="1"/>
  <c r="H17" i="1"/>
  <c r="G18" i="1"/>
  <c r="H18" i="1"/>
  <c r="G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H28" i="1"/>
  <c r="G30" i="1"/>
  <c r="H30" i="1"/>
  <c r="G31" i="1"/>
  <c r="H31" i="1"/>
  <c r="H32" i="1"/>
  <c r="H39" i="1"/>
  <c r="H40" i="1"/>
  <c r="H41" i="1"/>
  <c r="H42" i="1"/>
  <c r="H44" i="1"/>
  <c r="H45" i="1"/>
  <c r="F46" i="1"/>
  <c r="F43" i="1"/>
  <c r="F29" i="1"/>
  <c r="F27" i="1"/>
  <c r="E46" i="1"/>
  <c r="E43" i="1"/>
  <c r="H43" i="1"/>
  <c r="H33" i="1"/>
  <c r="E29" i="1"/>
  <c r="E27" i="1"/>
  <c r="D46" i="1"/>
  <c r="D29" i="1"/>
  <c r="D27" i="1"/>
  <c r="H27" i="1" s="1"/>
  <c r="F6" i="1"/>
  <c r="E19" i="1"/>
  <c r="F19" i="1"/>
  <c r="E14" i="1"/>
  <c r="F14" i="1"/>
  <c r="B9" i="1"/>
  <c r="C19" i="1"/>
  <c r="G19" i="1" s="1"/>
  <c r="B19" i="1"/>
  <c r="B14" i="1"/>
  <c r="E6" i="1"/>
  <c r="E5" i="1" s="1"/>
  <c r="D6" i="1"/>
  <c r="D5" i="1" s="1"/>
  <c r="D14" i="1"/>
  <c r="H14" i="1" s="1"/>
  <c r="F5" i="1"/>
  <c r="H5" i="1" l="1"/>
  <c r="H29" i="1"/>
  <c r="I31" i="1"/>
  <c r="I30" i="1"/>
  <c r="I18" i="1"/>
  <c r="I17" i="1"/>
  <c r="I16" i="1"/>
  <c r="I15" i="1"/>
  <c r="I13" i="1"/>
  <c r="I12" i="1"/>
  <c r="I11" i="1"/>
  <c r="I10" i="1"/>
  <c r="H6" i="1"/>
  <c r="I6" i="1" s="1"/>
  <c r="C9" i="1"/>
  <c r="D20" i="1"/>
  <c r="F4" i="1"/>
  <c r="F34" i="1"/>
  <c r="C32" i="1"/>
  <c r="G32" i="1" s="1"/>
  <c r="I32" i="1" s="1"/>
  <c r="D34" i="1"/>
  <c r="E34" i="1"/>
  <c r="B46" i="1"/>
  <c r="C45" i="1"/>
  <c r="G45" i="1" s="1"/>
  <c r="C40" i="1"/>
  <c r="G40" i="1" s="1"/>
  <c r="C41" i="1"/>
  <c r="G41" i="1" s="1"/>
  <c r="C42" i="1"/>
  <c r="G42" i="1" s="1"/>
  <c r="C43" i="1"/>
  <c r="G43" i="1" s="1"/>
  <c r="C44" i="1"/>
  <c r="G44" i="1" s="1"/>
  <c r="C39" i="1"/>
  <c r="G39" i="1" s="1"/>
  <c r="G33" i="1"/>
  <c r="I33" i="1" s="1"/>
  <c r="C28" i="1"/>
  <c r="G28" i="1" s="1"/>
  <c r="I28" i="1" s="1"/>
  <c r="C29" i="1"/>
  <c r="G29" i="1" s="1"/>
  <c r="I29" i="1" s="1"/>
  <c r="C27" i="1"/>
  <c r="G27" i="1" s="1"/>
  <c r="I27" i="1" s="1"/>
  <c r="C5" i="1" l="1"/>
  <c r="G5" i="1" s="1"/>
  <c r="I5" i="1" s="1"/>
  <c r="G9" i="1"/>
  <c r="I9" i="1" s="1"/>
  <c r="D19" i="1"/>
  <c r="H19" i="1" s="1"/>
  <c r="I19" i="1" s="1"/>
  <c r="H20" i="1"/>
  <c r="I20" i="1" s="1"/>
  <c r="H34" i="1"/>
  <c r="C46" i="1"/>
  <c r="E4" i="1"/>
  <c r="E35" i="1" s="1"/>
  <c r="F35" i="1"/>
  <c r="D4" i="1"/>
  <c r="C34" i="1"/>
  <c r="G34" i="1" s="1"/>
  <c r="I34" i="1" l="1"/>
  <c r="D35" i="1"/>
  <c r="H35" i="1" s="1"/>
  <c r="H4" i="1"/>
  <c r="C14" i="1"/>
  <c r="B5" i="1"/>
  <c r="B4" i="1" s="1"/>
  <c r="C4" i="1" l="1"/>
  <c r="G4" i="1" s="1"/>
  <c r="I4" i="1" s="1"/>
  <c r="G14" i="1"/>
  <c r="I14" i="1" s="1"/>
  <c r="C35" i="1" l="1"/>
  <c r="G35" i="1" s="1"/>
  <c r="I35" i="1" s="1"/>
  <c r="B30" i="1"/>
  <c r="B31" i="1"/>
  <c r="B34" i="1" l="1"/>
  <c r="B35" i="1" s="1"/>
</calcChain>
</file>

<file path=xl/sharedStrings.xml><?xml version="1.0" encoding="utf-8"?>
<sst xmlns="http://schemas.openxmlformats.org/spreadsheetml/2006/main" count="60" uniqueCount="56">
  <si>
    <t>հունվար</t>
  </si>
  <si>
    <t>փետրվար</t>
  </si>
  <si>
    <t>մարտ</t>
  </si>
  <si>
    <t>փաստացի ծախս</t>
  </si>
  <si>
    <t>2. Այլ ծախսեր</t>
  </si>
  <si>
    <t>բ)հաստատության նյութական միջ.</t>
  </si>
  <si>
    <t>գ)ուսումն.ն այլ ծախս</t>
  </si>
  <si>
    <t>ԸՆԴԱՄԵՆԸ</t>
  </si>
  <si>
    <t>ԲՈԼՈՐԸ</t>
  </si>
  <si>
    <t>երկարօրյա</t>
  </si>
  <si>
    <t>ուս.վճ</t>
  </si>
  <si>
    <t>լրացուցիչ կրթ</t>
  </si>
  <si>
    <t>հավելավճար</t>
  </si>
  <si>
    <t xml:space="preserve">Ընդամենը  աշխատավարձ </t>
  </si>
  <si>
    <t>ա)հիմն. աշխատավարձ բյուջեից</t>
  </si>
  <si>
    <t xml:space="preserve">ա)հաստատութ. պահպ. </t>
  </si>
  <si>
    <t>բ)հիմնական աշխ. արտաբյուջեից</t>
  </si>
  <si>
    <t xml:space="preserve">դ)նախադպ.զարգ </t>
  </si>
  <si>
    <t>ե)երկարօր. ուսուց</t>
  </si>
  <si>
    <t>Ծր. անվանումը</t>
  </si>
  <si>
    <t>նախահաշիվ</t>
  </si>
  <si>
    <t>ա)հավելավճ. ուս.վճ</t>
  </si>
  <si>
    <t>բ)պարգև. և սոց աջակց</t>
  </si>
  <si>
    <t>գ)հավելավճ. քոլեջ</t>
  </si>
  <si>
    <t>դ)ուս.վճար.  1 ամ.</t>
  </si>
  <si>
    <t xml:space="preserve">Մեկ  ամյա </t>
  </si>
  <si>
    <t>Ընթացիկ շահադործում`այլ</t>
  </si>
  <si>
    <t>Կրթաթոշակ</t>
  </si>
  <si>
    <t>Ծանոթություն կետ 2,զ)</t>
  </si>
  <si>
    <t>տարի</t>
  </si>
  <si>
    <t>ամիս</t>
  </si>
  <si>
    <t>սնուդ ներառական</t>
  </si>
  <si>
    <t xml:space="preserve">Դրամական աջակցություն ներառական </t>
  </si>
  <si>
    <t>Մրցանակներ և դր աջակց</t>
  </si>
  <si>
    <t>Գրադարանային ծախսեր</t>
  </si>
  <si>
    <t>զ)ծրագրային այլ ծախս</t>
  </si>
  <si>
    <t>Աշխատողներ</t>
  </si>
  <si>
    <t>Այլ</t>
  </si>
  <si>
    <t>Միջին մասնագիտական ուսուցում`քոլեջ</t>
  </si>
  <si>
    <t>նախակրթ</t>
  </si>
  <si>
    <t>Լրացուցիչ կրթ`այլ եկամուտ</t>
  </si>
  <si>
    <t>ճանապարհածախս ներառական և ճանփորդութ</t>
  </si>
  <si>
    <t xml:space="preserve">մուտք </t>
  </si>
  <si>
    <t>ելք</t>
  </si>
  <si>
    <t>տարբերություն</t>
  </si>
  <si>
    <t>Երևանի Մխիթար Սեբաստացի  ՊՈԱԿ դրամական փաստացի ծախսերի ամփոփ  2013թ.</t>
  </si>
  <si>
    <t>172*6</t>
  </si>
  <si>
    <t>204*10</t>
  </si>
  <si>
    <t>1 ամյա</t>
  </si>
  <si>
    <t>քոլեջ</t>
  </si>
  <si>
    <r>
      <t xml:space="preserve">Մասնագետներ </t>
    </r>
    <r>
      <rPr>
        <sz val="12"/>
        <color rgb="FFFF0000"/>
        <rFont val="Arial Unicode"/>
        <family val="2"/>
        <charset val="204"/>
      </rPr>
      <t>փորձարարական</t>
    </r>
    <r>
      <rPr>
        <sz val="12"/>
        <color theme="1"/>
        <rFont val="Arial Unicode"/>
        <family val="2"/>
        <charset val="204"/>
      </rPr>
      <t xml:space="preserve">      </t>
    </r>
  </si>
  <si>
    <r>
      <t xml:space="preserve">Մասնագետներ </t>
    </r>
    <r>
      <rPr>
        <sz val="12"/>
        <color rgb="FFFF0000"/>
        <rFont val="Arial Unicode"/>
        <family val="2"/>
        <charset val="204"/>
      </rPr>
      <t>ներառական</t>
    </r>
  </si>
  <si>
    <r>
      <t xml:space="preserve">Լրավճար մասնագետ. և դասավանդ. </t>
    </r>
    <r>
      <rPr>
        <sz val="12"/>
        <color rgb="FFFF0000"/>
        <rFont val="Arial Unicode"/>
        <family val="2"/>
        <charset val="204"/>
      </rPr>
      <t>փորձարար</t>
    </r>
  </si>
  <si>
    <r>
      <t xml:space="preserve">Լրավճար մասնագետ. և դասավանդ. </t>
    </r>
    <r>
      <rPr>
        <sz val="12"/>
        <color rgb="FFFF0000"/>
        <rFont val="Arial Unicode"/>
        <family val="2"/>
        <charset val="204"/>
      </rPr>
      <t>ներառական</t>
    </r>
  </si>
  <si>
    <t>Փորձարարական ,  ճամբարների կազմակերպում, սեմ սնունդ, ճանապարհա</t>
  </si>
  <si>
    <t>Վերապատրաստ. փորձ. և ուս. վճ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</si>
</sst>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 Unicode"/>
      <family val="2"/>
      <charset val="204"/>
    </font>
    <font>
      <sz val="12"/>
      <color rgb="FFFF0000"/>
      <name val="Arial Unicode"/>
      <family val="2"/>
      <charset val="204"/>
    </font>
    <font>
      <b/>
      <sz val="12"/>
      <color theme="1"/>
      <name val="Arial Unicode"/>
      <family val="2"/>
      <charset val="204"/>
    </font>
    <font>
      <b/>
      <i/>
      <sz val="12"/>
      <color theme="1"/>
      <name val="Arial Unicode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1" fillId="4" borderId="4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9" sqref="A49"/>
    </sheetView>
  </sheetViews>
  <sheetFormatPr defaultRowHeight="15" x14ac:dyDescent="0.25"/>
  <cols>
    <col min="1" max="1" width="55.140625" style="3" bestFit="1" customWidth="1"/>
    <col min="2" max="2" width="16.28515625" style="3" bestFit="1" customWidth="1"/>
    <col min="3" max="3" width="15.140625" style="3" bestFit="1" customWidth="1"/>
    <col min="4" max="6" width="20" style="3" bestFit="1" customWidth="1"/>
    <col min="7" max="8" width="16.28515625" style="3" bestFit="1" customWidth="1"/>
    <col min="9" max="9" width="18" style="3" bestFit="1" customWidth="1"/>
    <col min="10" max="11" width="10.7109375" style="3" customWidth="1"/>
    <col min="12" max="13" width="9.140625" style="3"/>
    <col min="14" max="14" width="11.7109375" style="3" bestFit="1" customWidth="1"/>
    <col min="15" max="16384" width="9.140625" style="3"/>
  </cols>
  <sheetData>
    <row r="1" spans="1:19" s="39" customFormat="1" ht="20.100000000000001" customHeight="1" x14ac:dyDescent="0.25">
      <c r="A1" s="1" t="s">
        <v>45</v>
      </c>
      <c r="B1" s="1"/>
      <c r="C1" s="1"/>
      <c r="D1" s="1"/>
      <c r="E1" s="2"/>
    </row>
    <row r="2" spans="1:19" s="39" customFormat="1" ht="20.100000000000001" customHeight="1" x14ac:dyDescent="0.25">
      <c r="A2" s="40"/>
      <c r="B2" s="6" t="s">
        <v>29</v>
      </c>
      <c r="C2" s="5" t="s">
        <v>30</v>
      </c>
      <c r="D2" s="5" t="s">
        <v>0</v>
      </c>
      <c r="E2" s="6" t="s">
        <v>1</v>
      </c>
      <c r="F2" s="5" t="s">
        <v>2</v>
      </c>
    </row>
    <row r="3" spans="1:19" ht="20.100000000000001" customHeight="1" x14ac:dyDescent="0.25">
      <c r="A3" s="4" t="s">
        <v>19</v>
      </c>
      <c r="B3" s="7" t="s">
        <v>20</v>
      </c>
      <c r="C3" s="7" t="s">
        <v>20</v>
      </c>
      <c r="D3" s="7" t="s">
        <v>3</v>
      </c>
      <c r="E3" s="7" t="s">
        <v>3</v>
      </c>
      <c r="F3" s="7" t="s">
        <v>3</v>
      </c>
      <c r="G3" s="8" t="s">
        <v>42</v>
      </c>
      <c r="H3" s="8" t="s">
        <v>43</v>
      </c>
      <c r="I3" s="8" t="s">
        <v>44</v>
      </c>
    </row>
    <row r="4" spans="1:19" ht="20.100000000000001" customHeight="1" x14ac:dyDescent="0.25">
      <c r="A4" s="9" t="s">
        <v>13</v>
      </c>
      <c r="B4" s="10">
        <f>SUM(B5+B14+B19)</f>
        <v>464128</v>
      </c>
      <c r="C4" s="10">
        <f>SUM(C5+C14+C19)</f>
        <v>38566.400000000001</v>
      </c>
      <c r="D4" s="10">
        <f t="shared" ref="D4" si="0">SUM(D5+D14+D19)</f>
        <v>41033</v>
      </c>
      <c r="E4" s="10">
        <f t="shared" ref="E4" si="1">SUM(E5+E14+E19)</f>
        <v>42692</v>
      </c>
      <c r="F4" s="10">
        <f t="shared" ref="F4" si="2">SUM(F5+F14+F19)</f>
        <v>41497</v>
      </c>
      <c r="G4" s="10">
        <f>SUM(C4*3)</f>
        <v>115699.20000000001</v>
      </c>
      <c r="H4" s="10">
        <f>SUM(D4+E4+F4)</f>
        <v>125222</v>
      </c>
      <c r="I4" s="10">
        <f>SUM(G4-H4)</f>
        <v>-9522.7999999999884</v>
      </c>
      <c r="J4" s="11"/>
      <c r="K4" s="11"/>
    </row>
    <row r="5" spans="1:19" ht="20.100000000000001" customHeight="1" x14ac:dyDescent="0.25">
      <c r="A5" s="9" t="s">
        <v>14</v>
      </c>
      <c r="B5" s="10">
        <f>SUM(B6:B13)</f>
        <v>336318</v>
      </c>
      <c r="C5" s="10">
        <f>SUM(C6:C13)</f>
        <v>28022.400000000001</v>
      </c>
      <c r="D5" s="10">
        <f>SUM(D6:D13)</f>
        <v>31908</v>
      </c>
      <c r="E5" s="10">
        <f t="shared" ref="E5" si="3">SUM(E6:E13)</f>
        <v>33868</v>
      </c>
      <c r="F5" s="10">
        <f t="shared" ref="F5" si="4">SUM(F6:F13)</f>
        <v>33335</v>
      </c>
      <c r="G5" s="10">
        <f t="shared" ref="G5:G46" si="5">SUM(C5*3)</f>
        <v>84067.200000000012</v>
      </c>
      <c r="H5" s="10">
        <f t="shared" ref="H5:H46" si="6">SUM(D5+E5+F5)</f>
        <v>99111</v>
      </c>
      <c r="I5" s="10">
        <f t="shared" ref="I5:I35" si="7">SUM(G5-H5)</f>
        <v>-15043.799999999988</v>
      </c>
      <c r="J5" s="11"/>
      <c r="K5" s="11"/>
    </row>
    <row r="6" spans="1:19" ht="20.100000000000001" customHeight="1" x14ac:dyDescent="0.25">
      <c r="A6" s="12" t="s">
        <v>36</v>
      </c>
      <c r="B6" s="13">
        <v>224237</v>
      </c>
      <c r="C6" s="14">
        <v>18686.400000000001</v>
      </c>
      <c r="D6" s="15">
        <f>13335+8148</f>
        <v>21483</v>
      </c>
      <c r="E6" s="15">
        <f>15576+8148</f>
        <v>23724</v>
      </c>
      <c r="F6" s="15">
        <f>15360+8230</f>
        <v>23590</v>
      </c>
      <c r="G6" s="16">
        <f t="shared" si="5"/>
        <v>56059.200000000004</v>
      </c>
      <c r="H6" s="16">
        <f t="shared" si="6"/>
        <v>68797</v>
      </c>
      <c r="I6" s="16">
        <f t="shared" si="7"/>
        <v>-12737.799999999996</v>
      </c>
      <c r="J6" s="11"/>
      <c r="K6" s="11"/>
    </row>
    <row r="7" spans="1:19" ht="20.100000000000001" customHeight="1" x14ac:dyDescent="0.25">
      <c r="A7" s="17" t="s">
        <v>50</v>
      </c>
      <c r="B7" s="13">
        <v>43202</v>
      </c>
      <c r="C7" s="14">
        <v>3600</v>
      </c>
      <c r="D7" s="18">
        <v>5418</v>
      </c>
      <c r="E7" s="18">
        <v>5418</v>
      </c>
      <c r="F7" s="18">
        <v>5360</v>
      </c>
      <c r="G7" s="16">
        <f t="shared" si="5"/>
        <v>10800</v>
      </c>
      <c r="H7" s="16">
        <f t="shared" si="6"/>
        <v>16196</v>
      </c>
      <c r="I7" s="16">
        <f t="shared" si="7"/>
        <v>-5396</v>
      </c>
      <c r="J7" s="11"/>
      <c r="K7" s="11"/>
    </row>
    <row r="8" spans="1:19" s="20" customFormat="1" ht="20.100000000000001" customHeight="1" x14ac:dyDescent="0.25">
      <c r="A8" s="17" t="s">
        <v>51</v>
      </c>
      <c r="B8" s="13">
        <v>17957</v>
      </c>
      <c r="C8" s="14">
        <v>1496</v>
      </c>
      <c r="D8" s="18">
        <v>1455</v>
      </c>
      <c r="E8" s="18">
        <v>1455</v>
      </c>
      <c r="F8" s="18">
        <v>1455</v>
      </c>
      <c r="G8" s="16">
        <f t="shared" si="5"/>
        <v>4488</v>
      </c>
      <c r="H8" s="16">
        <f t="shared" si="6"/>
        <v>4365</v>
      </c>
      <c r="I8" s="16">
        <f t="shared" si="7"/>
        <v>123</v>
      </c>
      <c r="J8" s="19"/>
      <c r="K8" s="19"/>
      <c r="L8" s="3"/>
      <c r="M8" s="3"/>
      <c r="N8" s="3"/>
      <c r="O8" s="3"/>
      <c r="P8" s="3"/>
      <c r="Q8" s="3"/>
      <c r="R8" s="3"/>
      <c r="S8" s="3"/>
    </row>
    <row r="9" spans="1:19" ht="20.100000000000001" customHeight="1" x14ac:dyDescent="0.25">
      <c r="A9" s="12" t="s">
        <v>26</v>
      </c>
      <c r="B9" s="13">
        <f>13582-1250</f>
        <v>12332</v>
      </c>
      <c r="C9" s="14">
        <f>1131-104</f>
        <v>1027</v>
      </c>
      <c r="D9" s="18">
        <v>1335</v>
      </c>
      <c r="E9" s="18">
        <v>1335</v>
      </c>
      <c r="F9" s="18">
        <v>1335</v>
      </c>
      <c r="G9" s="16">
        <f t="shared" si="5"/>
        <v>3081</v>
      </c>
      <c r="H9" s="16">
        <f t="shared" si="6"/>
        <v>4005</v>
      </c>
      <c r="I9" s="16">
        <f t="shared" si="7"/>
        <v>-924</v>
      </c>
      <c r="J9" s="11"/>
      <c r="K9" s="11"/>
    </row>
    <row r="10" spans="1:19" ht="20.100000000000001" customHeight="1" x14ac:dyDescent="0.25">
      <c r="A10" s="21" t="s">
        <v>38</v>
      </c>
      <c r="B10" s="13">
        <v>5164</v>
      </c>
      <c r="C10" s="14">
        <v>430</v>
      </c>
      <c r="D10" s="18">
        <v>475</v>
      </c>
      <c r="E10" s="18">
        <v>475</v>
      </c>
      <c r="F10" s="18">
        <v>465</v>
      </c>
      <c r="G10" s="16">
        <f t="shared" si="5"/>
        <v>1290</v>
      </c>
      <c r="H10" s="16">
        <f t="shared" si="6"/>
        <v>1415</v>
      </c>
      <c r="I10" s="16">
        <f t="shared" si="7"/>
        <v>-125</v>
      </c>
      <c r="J10" s="11"/>
      <c r="K10" s="11"/>
    </row>
    <row r="11" spans="1:19" ht="20.100000000000001" customHeight="1" x14ac:dyDescent="0.25">
      <c r="A11" s="21" t="s">
        <v>25</v>
      </c>
      <c r="B11" s="13">
        <v>2240</v>
      </c>
      <c r="C11" s="14">
        <v>186</v>
      </c>
      <c r="D11" s="18">
        <v>295</v>
      </c>
      <c r="E11" s="18">
        <v>295</v>
      </c>
      <c r="F11" s="18">
        <v>285</v>
      </c>
      <c r="G11" s="16">
        <f t="shared" si="5"/>
        <v>558</v>
      </c>
      <c r="H11" s="16">
        <f t="shared" si="6"/>
        <v>875</v>
      </c>
      <c r="I11" s="16">
        <f t="shared" si="7"/>
        <v>-317</v>
      </c>
      <c r="J11" s="11"/>
      <c r="K11" s="11"/>
    </row>
    <row r="12" spans="1:19" ht="20.100000000000001" customHeight="1" x14ac:dyDescent="0.25">
      <c r="A12" s="21" t="s">
        <v>52</v>
      </c>
      <c r="B12" s="13">
        <v>19215</v>
      </c>
      <c r="C12" s="14">
        <v>1600</v>
      </c>
      <c r="D12" s="18">
        <v>1447</v>
      </c>
      <c r="E12" s="18">
        <v>1151</v>
      </c>
      <c r="F12" s="18">
        <v>835</v>
      </c>
      <c r="G12" s="16">
        <f t="shared" si="5"/>
        <v>4800</v>
      </c>
      <c r="H12" s="16">
        <f t="shared" si="6"/>
        <v>3433</v>
      </c>
      <c r="I12" s="16">
        <f t="shared" si="7"/>
        <v>1367</v>
      </c>
      <c r="J12" s="11"/>
      <c r="K12" s="11"/>
    </row>
    <row r="13" spans="1:19" s="20" customFormat="1" ht="20.100000000000001" customHeight="1" x14ac:dyDescent="0.25">
      <c r="A13" s="22" t="s">
        <v>53</v>
      </c>
      <c r="B13" s="13">
        <v>11971</v>
      </c>
      <c r="C13" s="14">
        <v>997</v>
      </c>
      <c r="D13" s="18">
        <v>0</v>
      </c>
      <c r="E13" s="18">
        <v>15</v>
      </c>
      <c r="F13" s="18">
        <v>10</v>
      </c>
      <c r="G13" s="16">
        <f t="shared" si="5"/>
        <v>2991</v>
      </c>
      <c r="H13" s="16">
        <f t="shared" si="6"/>
        <v>25</v>
      </c>
      <c r="I13" s="16">
        <f t="shared" si="7"/>
        <v>2966</v>
      </c>
      <c r="J13" s="19"/>
      <c r="K13" s="19"/>
      <c r="L13" s="3"/>
      <c r="M13" s="3"/>
      <c r="N13" s="3"/>
      <c r="O13" s="3"/>
      <c r="P13" s="3"/>
      <c r="Q13" s="3"/>
      <c r="R13" s="3"/>
      <c r="S13" s="3"/>
    </row>
    <row r="14" spans="1:19" ht="20.100000000000001" customHeight="1" x14ac:dyDescent="0.25">
      <c r="A14" s="9" t="s">
        <v>16</v>
      </c>
      <c r="B14" s="10">
        <f>SUM(B15:B18)</f>
        <v>91190</v>
      </c>
      <c r="C14" s="10">
        <f>SUM(C15:C17)</f>
        <v>7494</v>
      </c>
      <c r="D14" s="10">
        <f>SUM(D15:D18)</f>
        <v>5352</v>
      </c>
      <c r="E14" s="10">
        <f t="shared" ref="E14:F14" si="8">SUM(E15:E18)</f>
        <v>5352</v>
      </c>
      <c r="F14" s="10">
        <f t="shared" si="8"/>
        <v>5312</v>
      </c>
      <c r="G14" s="10">
        <f t="shared" si="5"/>
        <v>22482</v>
      </c>
      <c r="H14" s="10">
        <f t="shared" si="6"/>
        <v>16016</v>
      </c>
      <c r="I14" s="10">
        <f t="shared" si="7"/>
        <v>6466</v>
      </c>
      <c r="J14" s="11"/>
      <c r="K14" s="11"/>
    </row>
    <row r="15" spans="1:19" ht="20.100000000000001" customHeight="1" x14ac:dyDescent="0.25">
      <c r="A15" s="23" t="s">
        <v>9</v>
      </c>
      <c r="B15" s="13">
        <v>9000</v>
      </c>
      <c r="C15" s="14">
        <v>750</v>
      </c>
      <c r="D15" s="18">
        <v>1055</v>
      </c>
      <c r="E15" s="18">
        <v>1055</v>
      </c>
      <c r="F15" s="18">
        <v>1055</v>
      </c>
      <c r="G15" s="16">
        <f t="shared" si="5"/>
        <v>2250</v>
      </c>
      <c r="H15" s="16">
        <f t="shared" si="6"/>
        <v>3165</v>
      </c>
      <c r="I15" s="16">
        <f t="shared" si="7"/>
        <v>-915</v>
      </c>
      <c r="J15" s="11"/>
      <c r="K15" s="11"/>
    </row>
    <row r="16" spans="1:19" ht="20.100000000000001" customHeight="1" x14ac:dyDescent="0.25">
      <c r="A16" s="23" t="s">
        <v>10</v>
      </c>
      <c r="B16" s="13">
        <v>77500</v>
      </c>
      <c r="C16" s="14">
        <v>6458</v>
      </c>
      <c r="D16" s="18">
        <v>3935</v>
      </c>
      <c r="E16" s="18">
        <v>3935</v>
      </c>
      <c r="F16" s="18">
        <v>3895</v>
      </c>
      <c r="G16" s="16">
        <f t="shared" si="5"/>
        <v>19374</v>
      </c>
      <c r="H16" s="16">
        <f t="shared" si="6"/>
        <v>11765</v>
      </c>
      <c r="I16" s="16">
        <f t="shared" si="7"/>
        <v>7609</v>
      </c>
      <c r="J16" s="11"/>
      <c r="K16" s="11"/>
      <c r="N16" s="24"/>
    </row>
    <row r="17" spans="1:12" ht="20.100000000000001" customHeight="1" x14ac:dyDescent="0.25">
      <c r="A17" s="23" t="s">
        <v>11</v>
      </c>
      <c r="B17" s="13">
        <v>3440</v>
      </c>
      <c r="C17" s="14">
        <v>286</v>
      </c>
      <c r="D17" s="18">
        <v>282</v>
      </c>
      <c r="E17" s="18">
        <v>282</v>
      </c>
      <c r="F17" s="18">
        <v>282</v>
      </c>
      <c r="G17" s="16">
        <f t="shared" si="5"/>
        <v>858</v>
      </c>
      <c r="H17" s="16">
        <f t="shared" si="6"/>
        <v>846</v>
      </c>
      <c r="I17" s="16">
        <f t="shared" si="7"/>
        <v>12</v>
      </c>
      <c r="J17" s="11"/>
      <c r="K17" s="11"/>
    </row>
    <row r="18" spans="1:12" ht="20.100000000000001" customHeight="1" x14ac:dyDescent="0.25">
      <c r="A18" s="23" t="s">
        <v>39</v>
      </c>
      <c r="B18" s="13">
        <v>1250</v>
      </c>
      <c r="C18" s="25">
        <v>104</v>
      </c>
      <c r="D18" s="18">
        <v>80</v>
      </c>
      <c r="E18" s="18">
        <v>80</v>
      </c>
      <c r="F18" s="18">
        <v>80</v>
      </c>
      <c r="G18" s="16">
        <f t="shared" si="5"/>
        <v>312</v>
      </c>
      <c r="H18" s="16">
        <f t="shared" si="6"/>
        <v>240</v>
      </c>
      <c r="I18" s="16">
        <f t="shared" si="7"/>
        <v>72</v>
      </c>
      <c r="J18" s="11"/>
      <c r="K18" s="11"/>
    </row>
    <row r="19" spans="1:12" ht="20.100000000000001" customHeight="1" x14ac:dyDescent="0.25">
      <c r="A19" s="26" t="s">
        <v>12</v>
      </c>
      <c r="B19" s="10">
        <f t="shared" ref="B19:F19" si="9">SUM(B20:B25)</f>
        <v>36620</v>
      </c>
      <c r="C19" s="10">
        <f t="shared" si="9"/>
        <v>3050</v>
      </c>
      <c r="D19" s="27">
        <f t="shared" si="9"/>
        <v>3773</v>
      </c>
      <c r="E19" s="27">
        <f t="shared" si="9"/>
        <v>3472</v>
      </c>
      <c r="F19" s="27">
        <f t="shared" si="9"/>
        <v>2850</v>
      </c>
      <c r="G19" s="27">
        <f t="shared" si="5"/>
        <v>9150</v>
      </c>
      <c r="H19" s="27">
        <f t="shared" si="6"/>
        <v>10095</v>
      </c>
      <c r="I19" s="27">
        <f t="shared" si="7"/>
        <v>-945</v>
      </c>
      <c r="J19" s="11"/>
      <c r="K19" s="11"/>
    </row>
    <row r="20" spans="1:12" ht="20.100000000000001" customHeight="1" x14ac:dyDescent="0.25">
      <c r="A20" s="21" t="s">
        <v>37</v>
      </c>
      <c r="B20" s="13">
        <v>0</v>
      </c>
      <c r="C20" s="14">
        <v>0</v>
      </c>
      <c r="D20" s="18">
        <f>2315+310</f>
        <v>2625</v>
      </c>
      <c r="E20" s="18">
        <v>1700</v>
      </c>
      <c r="F20" s="18">
        <v>1570</v>
      </c>
      <c r="G20" s="16">
        <f t="shared" si="5"/>
        <v>0</v>
      </c>
      <c r="H20" s="16">
        <f t="shared" si="6"/>
        <v>5895</v>
      </c>
      <c r="I20" s="16">
        <f t="shared" si="7"/>
        <v>-5895</v>
      </c>
      <c r="J20" s="11"/>
      <c r="K20" s="11"/>
    </row>
    <row r="21" spans="1:12" ht="20.100000000000001" customHeight="1" x14ac:dyDescent="0.25">
      <c r="A21" s="21" t="s">
        <v>40</v>
      </c>
      <c r="B21" s="13">
        <v>4620</v>
      </c>
      <c r="C21" s="14">
        <v>385</v>
      </c>
      <c r="D21" s="18">
        <v>93</v>
      </c>
      <c r="E21" s="18">
        <v>199</v>
      </c>
      <c r="F21" s="18">
        <v>323</v>
      </c>
      <c r="G21" s="16">
        <f t="shared" si="5"/>
        <v>1155</v>
      </c>
      <c r="H21" s="16">
        <f t="shared" si="6"/>
        <v>615</v>
      </c>
      <c r="I21" s="16">
        <f t="shared" si="7"/>
        <v>540</v>
      </c>
      <c r="J21" s="11"/>
      <c r="K21" s="11"/>
    </row>
    <row r="22" spans="1:12" ht="20.100000000000001" customHeight="1" x14ac:dyDescent="0.25">
      <c r="A22" s="21" t="s">
        <v>21</v>
      </c>
      <c r="B22" s="13">
        <v>15500</v>
      </c>
      <c r="C22" s="14">
        <v>1291</v>
      </c>
      <c r="D22" s="18">
        <v>460</v>
      </c>
      <c r="E22" s="18">
        <v>465</v>
      </c>
      <c r="F22" s="18">
        <v>594</v>
      </c>
      <c r="G22" s="16">
        <f t="shared" si="5"/>
        <v>3873</v>
      </c>
      <c r="H22" s="16">
        <f t="shared" si="6"/>
        <v>1519</v>
      </c>
      <c r="I22" s="16">
        <f t="shared" si="7"/>
        <v>2354</v>
      </c>
      <c r="J22" s="11"/>
      <c r="K22" s="11"/>
    </row>
    <row r="23" spans="1:12" s="20" customFormat="1" ht="20.100000000000001" customHeight="1" x14ac:dyDescent="0.25">
      <c r="A23" s="22" t="s">
        <v>22</v>
      </c>
      <c r="B23" s="13">
        <v>9660</v>
      </c>
      <c r="C23" s="14">
        <v>805</v>
      </c>
      <c r="D23" s="18">
        <v>240</v>
      </c>
      <c r="E23" s="18">
        <v>750</v>
      </c>
      <c r="F23" s="18">
        <v>0</v>
      </c>
      <c r="G23" s="16">
        <f t="shared" si="5"/>
        <v>2415</v>
      </c>
      <c r="H23" s="16">
        <f t="shared" si="6"/>
        <v>990</v>
      </c>
      <c r="I23" s="16">
        <f t="shared" si="7"/>
        <v>1425</v>
      </c>
      <c r="J23" s="19"/>
      <c r="K23" s="19"/>
    </row>
    <row r="24" spans="1:12" ht="20.100000000000001" customHeight="1" x14ac:dyDescent="0.25">
      <c r="A24" s="12" t="s">
        <v>23</v>
      </c>
      <c r="B24" s="13">
        <v>5360</v>
      </c>
      <c r="C24" s="14">
        <v>446</v>
      </c>
      <c r="D24" s="18">
        <v>325</v>
      </c>
      <c r="E24" s="18">
        <v>343</v>
      </c>
      <c r="F24" s="18">
        <v>348</v>
      </c>
      <c r="G24" s="16">
        <f t="shared" si="5"/>
        <v>1338</v>
      </c>
      <c r="H24" s="16">
        <f t="shared" si="6"/>
        <v>1016</v>
      </c>
      <c r="I24" s="16">
        <f t="shared" si="7"/>
        <v>322</v>
      </c>
      <c r="J24" s="11"/>
      <c r="K24" s="11"/>
    </row>
    <row r="25" spans="1:12" ht="20.100000000000001" customHeight="1" x14ac:dyDescent="0.25">
      <c r="A25" s="12" t="s">
        <v>24</v>
      </c>
      <c r="B25" s="13">
        <v>1480</v>
      </c>
      <c r="C25" s="14">
        <v>123</v>
      </c>
      <c r="D25" s="18">
        <v>30</v>
      </c>
      <c r="E25" s="18">
        <v>15</v>
      </c>
      <c r="F25" s="18">
        <v>15</v>
      </c>
      <c r="G25" s="16">
        <f t="shared" si="5"/>
        <v>369</v>
      </c>
      <c r="H25" s="16">
        <f t="shared" si="6"/>
        <v>60</v>
      </c>
      <c r="I25" s="16">
        <f t="shared" si="7"/>
        <v>309</v>
      </c>
      <c r="J25" s="11"/>
      <c r="K25" s="11"/>
    </row>
    <row r="26" spans="1:12" ht="20.100000000000001" customHeight="1" x14ac:dyDescent="0.25">
      <c r="A26" s="28" t="s">
        <v>4</v>
      </c>
      <c r="B26" s="10"/>
      <c r="C26" s="28"/>
      <c r="D26" s="10"/>
      <c r="E26" s="10"/>
      <c r="F26" s="10"/>
      <c r="G26" s="10">
        <f t="shared" si="5"/>
        <v>0</v>
      </c>
      <c r="H26" s="10">
        <f t="shared" si="6"/>
        <v>0</v>
      </c>
      <c r="I26" s="10">
        <f t="shared" si="7"/>
        <v>0</v>
      </c>
      <c r="J26" s="11"/>
      <c r="K26" s="11"/>
    </row>
    <row r="27" spans="1:12" ht="20.100000000000001" customHeight="1" x14ac:dyDescent="0.25">
      <c r="A27" s="7" t="s">
        <v>15</v>
      </c>
      <c r="B27" s="13">
        <v>32669</v>
      </c>
      <c r="C27" s="25">
        <f>SUM(B27/12)</f>
        <v>2722.4166666666665</v>
      </c>
      <c r="D27" s="18">
        <f>40+61.7+137.4+804.2+4081</f>
        <v>5124.3</v>
      </c>
      <c r="E27" s="18">
        <f>180+39+55.6+111.3+831+5816+10</f>
        <v>7042.9</v>
      </c>
      <c r="F27" s="18">
        <f>609+61.5+113.6+676+4167</f>
        <v>5627.1</v>
      </c>
      <c r="G27" s="16">
        <f t="shared" si="5"/>
        <v>8167.25</v>
      </c>
      <c r="H27" s="16">
        <f t="shared" si="6"/>
        <v>17794.300000000003</v>
      </c>
      <c r="I27" s="16">
        <f t="shared" si="7"/>
        <v>-9627.0500000000029</v>
      </c>
      <c r="J27" s="11"/>
      <c r="K27" s="11"/>
      <c r="L27" s="11"/>
    </row>
    <row r="28" spans="1:12" ht="20.100000000000001" customHeight="1" x14ac:dyDescent="0.25">
      <c r="A28" s="7" t="s">
        <v>5</v>
      </c>
      <c r="B28" s="13">
        <v>27632</v>
      </c>
      <c r="C28" s="25">
        <f t="shared" ref="C28:C29" si="10">SUM(B28/12)</f>
        <v>2302.6666666666665</v>
      </c>
      <c r="D28" s="18">
        <v>2948</v>
      </c>
      <c r="E28" s="18">
        <v>2207</v>
      </c>
      <c r="F28" s="18">
        <v>3330</v>
      </c>
      <c r="G28" s="16">
        <f t="shared" si="5"/>
        <v>6908</v>
      </c>
      <c r="H28" s="16">
        <f t="shared" si="6"/>
        <v>8485</v>
      </c>
      <c r="I28" s="16">
        <f t="shared" si="7"/>
        <v>-1577</v>
      </c>
      <c r="J28" s="11"/>
      <c r="K28" s="11"/>
      <c r="L28" s="11"/>
    </row>
    <row r="29" spans="1:12" ht="20.100000000000001" customHeight="1" x14ac:dyDescent="0.25">
      <c r="A29" s="7" t="s">
        <v>6</v>
      </c>
      <c r="B29" s="13">
        <v>27223</v>
      </c>
      <c r="C29" s="25">
        <f t="shared" si="10"/>
        <v>2268.5833333333335</v>
      </c>
      <c r="D29" s="18">
        <f>305+102+63+131.9+17+5+236.2</f>
        <v>860.09999999999991</v>
      </c>
      <c r="E29" s="18">
        <f>323.7+394+194+97.9+594.9+3.9+394+5+9</f>
        <v>2016.4</v>
      </c>
      <c r="F29" s="18">
        <f>1337+580+94+12+3+287.4+3.2</f>
        <v>2316.6</v>
      </c>
      <c r="G29" s="16">
        <f t="shared" si="5"/>
        <v>6805.75</v>
      </c>
      <c r="H29" s="16">
        <f t="shared" si="6"/>
        <v>5193.1000000000004</v>
      </c>
      <c r="I29" s="16">
        <f t="shared" si="7"/>
        <v>1612.6499999999996</v>
      </c>
      <c r="J29" s="11"/>
      <c r="K29" s="11"/>
      <c r="L29" s="11"/>
    </row>
    <row r="30" spans="1:12" s="20" customFormat="1" ht="20.100000000000001" customHeight="1" x14ac:dyDescent="0.25">
      <c r="A30" s="29" t="s">
        <v>17</v>
      </c>
      <c r="B30" s="13">
        <f t="shared" ref="B30:B31" si="11">SUM(C30*12)</f>
        <v>19992</v>
      </c>
      <c r="C30" s="25">
        <v>1666</v>
      </c>
      <c r="D30" s="18">
        <v>719</v>
      </c>
      <c r="E30" s="18">
        <v>1210</v>
      </c>
      <c r="F30" s="18">
        <v>970</v>
      </c>
      <c r="G30" s="16">
        <f t="shared" si="5"/>
        <v>4998</v>
      </c>
      <c r="H30" s="16">
        <f t="shared" si="6"/>
        <v>2899</v>
      </c>
      <c r="I30" s="16">
        <f t="shared" si="7"/>
        <v>2099</v>
      </c>
      <c r="J30" s="11"/>
      <c r="K30" s="11"/>
      <c r="L30" s="11"/>
    </row>
    <row r="31" spans="1:12" s="20" customFormat="1" ht="20.100000000000001" customHeight="1" x14ac:dyDescent="0.25">
      <c r="A31" s="29" t="s">
        <v>18</v>
      </c>
      <c r="B31" s="13">
        <f t="shared" si="11"/>
        <v>12984</v>
      </c>
      <c r="C31" s="25">
        <v>1082</v>
      </c>
      <c r="D31" s="18">
        <v>715</v>
      </c>
      <c r="E31" s="18">
        <v>1221</v>
      </c>
      <c r="F31" s="18">
        <v>697</v>
      </c>
      <c r="G31" s="16">
        <f t="shared" si="5"/>
        <v>3246</v>
      </c>
      <c r="H31" s="16">
        <f t="shared" si="6"/>
        <v>2633</v>
      </c>
      <c r="I31" s="16">
        <f t="shared" si="7"/>
        <v>613</v>
      </c>
      <c r="J31" s="11"/>
      <c r="K31" s="11"/>
      <c r="L31" s="11"/>
    </row>
    <row r="32" spans="1:12" ht="20.100000000000001" customHeight="1" x14ac:dyDescent="0.25">
      <c r="A32" s="7" t="s">
        <v>35</v>
      </c>
      <c r="B32" s="13">
        <v>82238</v>
      </c>
      <c r="C32" s="25">
        <f>SUM(B32/12)</f>
        <v>6853.166666666667</v>
      </c>
      <c r="D32" s="18">
        <v>346.2</v>
      </c>
      <c r="E32" s="18">
        <v>2108</v>
      </c>
      <c r="F32" s="18">
        <v>2772</v>
      </c>
      <c r="G32" s="16">
        <f t="shared" si="5"/>
        <v>20559.5</v>
      </c>
      <c r="H32" s="16">
        <f t="shared" si="6"/>
        <v>5226.2</v>
      </c>
      <c r="I32" s="16">
        <f t="shared" si="7"/>
        <v>15333.3</v>
      </c>
      <c r="J32" s="11"/>
      <c r="K32" s="11"/>
      <c r="L32" s="11"/>
    </row>
    <row r="33" spans="1:12" ht="20.100000000000001" customHeight="1" x14ac:dyDescent="0.25">
      <c r="A33" s="7" t="s">
        <v>27</v>
      </c>
      <c r="B33" s="13">
        <v>3088</v>
      </c>
      <c r="C33" s="16">
        <v>376</v>
      </c>
      <c r="D33" s="18">
        <v>0</v>
      </c>
      <c r="E33" s="18">
        <v>548</v>
      </c>
      <c r="F33" s="18">
        <v>580</v>
      </c>
      <c r="G33" s="16">
        <f t="shared" si="5"/>
        <v>1128</v>
      </c>
      <c r="H33" s="16">
        <f t="shared" si="6"/>
        <v>1128</v>
      </c>
      <c r="I33" s="16">
        <f t="shared" si="7"/>
        <v>0</v>
      </c>
      <c r="J33" s="11" t="s">
        <v>46</v>
      </c>
      <c r="K33" s="11" t="s">
        <v>48</v>
      </c>
      <c r="L33" s="11"/>
    </row>
    <row r="34" spans="1:12" ht="20.100000000000001" customHeight="1" x14ac:dyDescent="0.25">
      <c r="A34" s="7" t="s">
        <v>7</v>
      </c>
      <c r="B34" s="13">
        <f>SUM(B27:B33)</f>
        <v>205826</v>
      </c>
      <c r="C34" s="13">
        <f t="shared" ref="C34:E34" si="12">SUM(C27:C33)</f>
        <v>17270.833333333332</v>
      </c>
      <c r="D34" s="30">
        <f t="shared" si="12"/>
        <v>10712.6</v>
      </c>
      <c r="E34" s="30">
        <f t="shared" si="12"/>
        <v>16353.3</v>
      </c>
      <c r="F34" s="30">
        <f t="shared" ref="F34" si="13">SUM(F27:F33)</f>
        <v>16292.7</v>
      </c>
      <c r="G34" s="16">
        <f t="shared" si="5"/>
        <v>51812.5</v>
      </c>
      <c r="H34" s="16">
        <f t="shared" si="6"/>
        <v>43358.600000000006</v>
      </c>
      <c r="I34" s="16">
        <f t="shared" si="7"/>
        <v>8453.8999999999942</v>
      </c>
      <c r="J34" s="11" t="s">
        <v>47</v>
      </c>
      <c r="K34" s="11" t="s">
        <v>49</v>
      </c>
      <c r="L34" s="11"/>
    </row>
    <row r="35" spans="1:12" ht="20.100000000000001" customHeight="1" x14ac:dyDescent="0.25">
      <c r="A35" s="7" t="s">
        <v>8</v>
      </c>
      <c r="B35" s="38">
        <f>SUM(B34+B4)</f>
        <v>669954</v>
      </c>
      <c r="C35" s="38">
        <f>SUM(C34+C4)</f>
        <v>55837.233333333337</v>
      </c>
      <c r="D35" s="36">
        <f t="shared" ref="D35:F35" si="14">SUM(D34+D4)</f>
        <v>51745.599999999999</v>
      </c>
      <c r="E35" s="36">
        <f t="shared" si="14"/>
        <v>59045.3</v>
      </c>
      <c r="F35" s="36">
        <f t="shared" si="14"/>
        <v>57789.7</v>
      </c>
      <c r="G35" s="37">
        <f t="shared" si="5"/>
        <v>167511.70000000001</v>
      </c>
      <c r="H35" s="37">
        <f t="shared" si="6"/>
        <v>168580.59999999998</v>
      </c>
      <c r="I35" s="37">
        <f t="shared" si="7"/>
        <v>-1068.8999999999651</v>
      </c>
      <c r="J35" s="11"/>
      <c r="K35" s="11"/>
    </row>
    <row r="36" spans="1:12" ht="20.100000000000001" customHeight="1" x14ac:dyDescent="0.25">
      <c r="D36" s="32"/>
      <c r="E36" s="32"/>
      <c r="F36" s="32"/>
      <c r="G36" s="25"/>
      <c r="H36" s="25"/>
    </row>
    <row r="37" spans="1:12" ht="20.100000000000001" customHeight="1" x14ac:dyDescent="0.25">
      <c r="A37" s="33" t="s">
        <v>28</v>
      </c>
      <c r="D37" s="32"/>
      <c r="E37" s="32"/>
      <c r="F37" s="32"/>
      <c r="G37" s="25"/>
      <c r="H37" s="25"/>
    </row>
    <row r="38" spans="1:12" ht="20.100000000000001" customHeight="1" x14ac:dyDescent="0.25">
      <c r="A38" s="34"/>
      <c r="D38" s="32"/>
      <c r="E38" s="32"/>
      <c r="F38" s="32"/>
      <c r="G38" s="25"/>
      <c r="H38" s="25"/>
    </row>
    <row r="39" spans="1:12" ht="20.100000000000001" customHeight="1" x14ac:dyDescent="0.25">
      <c r="A39" s="29" t="s">
        <v>31</v>
      </c>
      <c r="B39" s="13">
        <v>11995</v>
      </c>
      <c r="C39" s="13">
        <f>SUM(B39/12)</f>
        <v>999.58333333333337</v>
      </c>
      <c r="D39" s="30">
        <v>0</v>
      </c>
      <c r="E39" s="30">
        <v>1190</v>
      </c>
      <c r="F39" s="30">
        <v>1210</v>
      </c>
      <c r="G39" s="16">
        <f t="shared" si="5"/>
        <v>2998.75</v>
      </c>
      <c r="H39" s="16">
        <f t="shared" si="6"/>
        <v>2400</v>
      </c>
    </row>
    <row r="40" spans="1:12" ht="20.100000000000001" customHeight="1" x14ac:dyDescent="0.25">
      <c r="A40" s="29" t="s">
        <v>41</v>
      </c>
      <c r="B40" s="13">
        <v>10785</v>
      </c>
      <c r="C40" s="13">
        <f t="shared" ref="C40:C45" si="15">SUM(B40/12)</f>
        <v>898.75</v>
      </c>
      <c r="D40" s="30">
        <v>0</v>
      </c>
      <c r="E40" s="30">
        <v>415</v>
      </c>
      <c r="F40" s="30">
        <v>425</v>
      </c>
      <c r="G40" s="16">
        <f t="shared" si="5"/>
        <v>2696.25</v>
      </c>
      <c r="H40" s="16">
        <f t="shared" si="6"/>
        <v>840</v>
      </c>
    </row>
    <row r="41" spans="1:12" ht="20.100000000000001" customHeight="1" x14ac:dyDescent="0.25">
      <c r="A41" s="29" t="s">
        <v>32</v>
      </c>
      <c r="B41" s="31">
        <v>2992</v>
      </c>
      <c r="C41" s="13">
        <f t="shared" si="15"/>
        <v>249.33333333333334</v>
      </c>
      <c r="D41" s="30">
        <v>0</v>
      </c>
      <c r="E41" s="30">
        <v>0</v>
      </c>
      <c r="F41" s="30">
        <v>0</v>
      </c>
      <c r="G41" s="16">
        <f t="shared" si="5"/>
        <v>748</v>
      </c>
      <c r="H41" s="16">
        <f t="shared" si="6"/>
        <v>0</v>
      </c>
    </row>
    <row r="42" spans="1:12" ht="20.100000000000001" customHeight="1" x14ac:dyDescent="0.25">
      <c r="A42" s="29" t="s">
        <v>33</v>
      </c>
      <c r="B42" s="31">
        <v>7750</v>
      </c>
      <c r="C42" s="13">
        <f t="shared" si="15"/>
        <v>645.83333333333337</v>
      </c>
      <c r="D42" s="30">
        <v>0</v>
      </c>
      <c r="E42" s="30">
        <v>104</v>
      </c>
      <c r="F42" s="30">
        <v>1023</v>
      </c>
      <c r="G42" s="16">
        <f t="shared" si="5"/>
        <v>1937.5</v>
      </c>
      <c r="H42" s="16">
        <f t="shared" si="6"/>
        <v>1127</v>
      </c>
    </row>
    <row r="43" spans="1:12" ht="35.25" customHeight="1" x14ac:dyDescent="0.25">
      <c r="A43" s="29" t="s">
        <v>54</v>
      </c>
      <c r="B43" s="31">
        <v>9600</v>
      </c>
      <c r="C43" s="13">
        <f t="shared" si="15"/>
        <v>800</v>
      </c>
      <c r="D43" s="30">
        <v>17</v>
      </c>
      <c r="E43" s="30">
        <f>334+65</f>
        <v>399</v>
      </c>
      <c r="F43" s="30">
        <f>246+241</f>
        <v>487</v>
      </c>
      <c r="G43" s="16">
        <f t="shared" si="5"/>
        <v>2400</v>
      </c>
      <c r="H43" s="16">
        <f t="shared" si="6"/>
        <v>903</v>
      </c>
    </row>
    <row r="44" spans="1:12" ht="20.100000000000001" customHeight="1" x14ac:dyDescent="0.25">
      <c r="A44" s="29" t="s">
        <v>55</v>
      </c>
      <c r="B44" s="31">
        <v>23616</v>
      </c>
      <c r="C44" s="31">
        <f t="shared" si="15"/>
        <v>1968</v>
      </c>
      <c r="D44" s="30">
        <v>0</v>
      </c>
      <c r="E44" s="30">
        <v>0</v>
      </c>
      <c r="F44" s="30">
        <v>0</v>
      </c>
      <c r="G44" s="16">
        <f t="shared" si="5"/>
        <v>5904</v>
      </c>
      <c r="H44" s="16">
        <f t="shared" si="6"/>
        <v>0</v>
      </c>
    </row>
    <row r="45" spans="1:12" ht="20.100000000000001" customHeight="1" x14ac:dyDescent="0.25">
      <c r="A45" s="29" t="s">
        <v>34</v>
      </c>
      <c r="B45" s="31">
        <v>15500</v>
      </c>
      <c r="C45" s="31">
        <f t="shared" si="15"/>
        <v>1291.6666666666667</v>
      </c>
      <c r="D45" s="30">
        <v>20.9</v>
      </c>
      <c r="E45" s="30">
        <v>0</v>
      </c>
      <c r="F45" s="30">
        <v>0</v>
      </c>
      <c r="G45" s="16">
        <f t="shared" si="5"/>
        <v>3875</v>
      </c>
      <c r="H45" s="16">
        <f t="shared" si="6"/>
        <v>20.9</v>
      </c>
    </row>
    <row r="46" spans="1:12" ht="20.100000000000001" customHeight="1" x14ac:dyDescent="0.25">
      <c r="A46" s="7" t="s">
        <v>7</v>
      </c>
      <c r="B46" s="35">
        <f>SUM(B39:B45)</f>
        <v>82238</v>
      </c>
      <c r="C46" s="35">
        <f>SUM(C39:C45)</f>
        <v>6853.166666666667</v>
      </c>
      <c r="D46" s="35">
        <f>SUM(D39:D45)</f>
        <v>37.9</v>
      </c>
      <c r="E46" s="35">
        <f>SUM(E39:E45)</f>
        <v>2108</v>
      </c>
      <c r="F46" s="35">
        <f>SUM(F39:F45)</f>
        <v>3145</v>
      </c>
      <c r="G46" s="35">
        <f t="shared" ref="G46:H46" si="16">SUM(G39:G45)</f>
        <v>20559.5</v>
      </c>
      <c r="H46" s="35">
        <f t="shared" si="16"/>
        <v>5290.9</v>
      </c>
    </row>
  </sheetData>
  <mergeCells count="1">
    <mergeCell ref="A1:E1"/>
  </mergeCells>
  <pageMargins left="0.15748031496062992" right="0.15748031496062992" top="0.17" bottom="0.17" header="0.15748031496062992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2013-04-17T11:22:57Z</dcterms:modified>
</cp:coreProperties>
</file>