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0" windowWidth="19200" windowHeight="10860"/>
  </bookViews>
  <sheets>
    <sheet name="dproc" sheetId="1" r:id="rId1"/>
    <sheet name="nax." sheetId="5" r:id="rId2"/>
    <sheet name="erkarorya" sheetId="6" r:id="rId3"/>
    <sheet name="lracucich" sheetId="8" r:id="rId4"/>
    <sheet name="transport" sheetId="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44525"/>
</workbook>
</file>

<file path=xl/calcChain.xml><?xml version="1.0" encoding="utf-8"?>
<calcChain xmlns="http://schemas.openxmlformats.org/spreadsheetml/2006/main">
  <c r="F101" i="1" l="1"/>
  <c r="F110" i="1"/>
  <c r="F112" i="1" l="1"/>
  <c r="F36" i="6" l="1"/>
  <c r="D36" i="6"/>
  <c r="C36" i="6"/>
  <c r="F35" i="6"/>
  <c r="D35" i="6"/>
  <c r="C35" i="6"/>
  <c r="F34" i="6"/>
  <c r="D34" i="6"/>
  <c r="C34" i="6"/>
  <c r="F33" i="6"/>
  <c r="D33" i="6"/>
  <c r="C33" i="6"/>
  <c r="F32" i="6"/>
  <c r="D32" i="6"/>
  <c r="C32" i="6"/>
  <c r="D31" i="6"/>
  <c r="D30" i="6"/>
  <c r="D29" i="6"/>
  <c r="D28" i="6"/>
  <c r="F31" i="6"/>
  <c r="C31" i="6"/>
  <c r="F30" i="6"/>
  <c r="C30" i="6"/>
  <c r="F29" i="6"/>
  <c r="C29" i="6"/>
  <c r="F28" i="6"/>
  <c r="C28" i="6"/>
  <c r="E28" i="6" s="1"/>
  <c r="F27" i="6"/>
  <c r="D27" i="6"/>
  <c r="C27" i="6"/>
  <c r="G28" i="6" l="1"/>
  <c r="E31" i="6"/>
  <c r="G31" i="6" s="1"/>
  <c r="E32" i="6"/>
  <c r="G32" i="6" s="1"/>
  <c r="E27" i="6"/>
  <c r="G27" i="6" s="1"/>
  <c r="E29" i="6"/>
  <c r="G29" i="6" s="1"/>
  <c r="E30" i="6"/>
  <c r="G30" i="6" s="1"/>
  <c r="E33" i="6"/>
  <c r="G33" i="6" s="1"/>
  <c r="E35" i="6"/>
  <c r="E36" i="6"/>
  <c r="G36" i="6" s="1"/>
  <c r="G35" i="6"/>
  <c r="E34" i="6"/>
  <c r="G34" i="6" s="1"/>
  <c r="F35" i="1"/>
  <c r="F25" i="6" l="1"/>
  <c r="D25" i="6"/>
  <c r="C25" i="6"/>
  <c r="F24" i="6"/>
  <c r="D24" i="6"/>
  <c r="C24" i="6"/>
  <c r="F23" i="6"/>
  <c r="D23" i="6"/>
  <c r="C23" i="6"/>
  <c r="F22" i="6"/>
  <c r="D22" i="6"/>
  <c r="C22" i="6"/>
  <c r="F21" i="6"/>
  <c r="D21" i="6"/>
  <c r="C21" i="6"/>
  <c r="F20" i="6"/>
  <c r="D20" i="6"/>
  <c r="C20" i="6"/>
  <c r="F19" i="6"/>
  <c r="D19" i="6"/>
  <c r="C19" i="6"/>
  <c r="E19" i="6" s="1"/>
  <c r="F18" i="6"/>
  <c r="D18" i="6"/>
  <c r="C18" i="6"/>
  <c r="F17" i="6"/>
  <c r="D17" i="6"/>
  <c r="C17" i="6"/>
  <c r="F16" i="6"/>
  <c r="D16" i="6"/>
  <c r="C16" i="6"/>
  <c r="F24" i="1"/>
  <c r="F23" i="1"/>
  <c r="F22" i="1"/>
  <c r="F21" i="1"/>
  <c r="F20" i="1"/>
  <c r="F19" i="1"/>
  <c r="F18" i="1"/>
  <c r="F17" i="1"/>
  <c r="F16" i="1"/>
  <c r="F15" i="1"/>
  <c r="D24" i="1"/>
  <c r="D23" i="1"/>
  <c r="D22" i="1"/>
  <c r="D21" i="1"/>
  <c r="D20" i="1"/>
  <c r="D19" i="1"/>
  <c r="D18" i="1"/>
  <c r="D17" i="1"/>
  <c r="D16" i="1"/>
  <c r="D15" i="1"/>
  <c r="C24" i="1"/>
  <c r="C23" i="1"/>
  <c r="C22" i="1"/>
  <c r="C21" i="1"/>
  <c r="C20" i="1"/>
  <c r="C19" i="1"/>
  <c r="C18" i="1"/>
  <c r="C17" i="1"/>
  <c r="C16" i="1"/>
  <c r="C15" i="1"/>
  <c r="E17" i="6" l="1"/>
  <c r="G17" i="6" s="1"/>
  <c r="E21" i="6"/>
  <c r="E23" i="6"/>
  <c r="G23" i="6" s="1"/>
  <c r="E25" i="6"/>
  <c r="E18" i="6"/>
  <c r="G18" i="6" s="1"/>
  <c r="G25" i="6"/>
  <c r="E24" i="6"/>
  <c r="G24" i="6" s="1"/>
  <c r="E22" i="6"/>
  <c r="G22" i="6" s="1"/>
  <c r="G21" i="6"/>
  <c r="E20" i="6"/>
  <c r="G20" i="6" s="1"/>
  <c r="G19" i="6"/>
  <c r="C5" i="6" l="1"/>
  <c r="C6" i="6"/>
  <c r="F123" i="1" l="1"/>
  <c r="D123" i="1"/>
  <c r="C123" i="1"/>
  <c r="D112" i="1"/>
  <c r="C112" i="1"/>
  <c r="F90" i="1"/>
  <c r="D90" i="1"/>
  <c r="C90" i="1"/>
  <c r="F79" i="1"/>
  <c r="D79" i="1"/>
  <c r="C79" i="1"/>
  <c r="F68" i="1"/>
  <c r="D68" i="1"/>
  <c r="C68" i="1"/>
  <c r="F57" i="1" l="1"/>
  <c r="D57" i="1"/>
  <c r="C57" i="1"/>
  <c r="F46" i="1"/>
  <c r="D46" i="1"/>
  <c r="C46" i="1"/>
  <c r="F47" i="5"/>
  <c r="D47" i="5"/>
  <c r="C47" i="5"/>
  <c r="F47" i="6"/>
  <c r="D47" i="6"/>
  <c r="C47" i="6"/>
  <c r="F36" i="5" l="1"/>
  <c r="D36" i="5"/>
  <c r="C36" i="5"/>
  <c r="D101" i="1"/>
  <c r="C101" i="1"/>
  <c r="D35" i="1"/>
  <c r="C35" i="1"/>
  <c r="F25" i="5" l="1"/>
  <c r="D25" i="5"/>
  <c r="C25" i="5"/>
  <c r="F14" i="6" l="1"/>
  <c r="D14" i="6"/>
  <c r="C14" i="6"/>
  <c r="F14" i="5"/>
  <c r="D14" i="5"/>
  <c r="C14" i="5"/>
  <c r="F13" i="1"/>
  <c r="D13" i="1"/>
  <c r="C13" i="1"/>
  <c r="D35" i="8" l="1"/>
  <c r="D34" i="8"/>
  <c r="D33" i="8"/>
  <c r="D32" i="8"/>
  <c r="D31" i="8"/>
  <c r="D30" i="8"/>
  <c r="D29" i="8"/>
  <c r="D28" i="8"/>
  <c r="C35" i="8"/>
  <c r="C34" i="8"/>
  <c r="C33" i="8"/>
  <c r="C32" i="8"/>
  <c r="C31" i="8"/>
  <c r="C30" i="8"/>
  <c r="C29" i="8"/>
  <c r="C28" i="8"/>
  <c r="D24" i="8"/>
  <c r="D23" i="8"/>
  <c r="D22" i="8"/>
  <c r="D21" i="8"/>
  <c r="D20" i="8"/>
  <c r="D19" i="8"/>
  <c r="D17" i="8"/>
  <c r="D18" i="8"/>
  <c r="C24" i="8"/>
  <c r="C23" i="8"/>
  <c r="C22" i="8"/>
  <c r="C21" i="8"/>
  <c r="C20" i="8"/>
  <c r="C19" i="8"/>
  <c r="C18" i="8"/>
  <c r="C17" i="8"/>
  <c r="D13" i="8"/>
  <c r="D12" i="8"/>
  <c r="D11" i="8"/>
  <c r="D10" i="8"/>
  <c r="D9" i="8"/>
  <c r="D8" i="8"/>
  <c r="D7" i="8"/>
  <c r="D6" i="8"/>
  <c r="C13" i="8"/>
  <c r="C12" i="8"/>
  <c r="C11" i="8"/>
  <c r="C10" i="8"/>
  <c r="C9" i="8"/>
  <c r="C8" i="8"/>
  <c r="C7" i="8"/>
  <c r="C6" i="8"/>
  <c r="D27" i="8"/>
  <c r="D16" i="8"/>
  <c r="D5" i="8"/>
  <c r="C27" i="8"/>
  <c r="C16" i="8"/>
  <c r="C5" i="8"/>
  <c r="D122" i="1"/>
  <c r="D121" i="1"/>
  <c r="D120" i="1"/>
  <c r="D119" i="1"/>
  <c r="D118" i="1"/>
  <c r="D117" i="1"/>
  <c r="D116" i="1"/>
  <c r="D115" i="1"/>
  <c r="D114" i="1"/>
  <c r="F122" i="1"/>
  <c r="F121" i="1"/>
  <c r="F120" i="1"/>
  <c r="F119" i="1"/>
  <c r="F118" i="1"/>
  <c r="F117" i="1"/>
  <c r="F116" i="1"/>
  <c r="F115" i="1"/>
  <c r="F114" i="1"/>
  <c r="C122" i="1"/>
  <c r="C121" i="1"/>
  <c r="C120" i="1"/>
  <c r="C119" i="1"/>
  <c r="C118" i="1"/>
  <c r="C117" i="1"/>
  <c r="C116" i="1"/>
  <c r="C115" i="1"/>
  <c r="C114" i="1"/>
  <c r="F111" i="1"/>
  <c r="F109" i="1"/>
  <c r="F108" i="1"/>
  <c r="F107" i="1"/>
  <c r="F106" i="1"/>
  <c r="F105" i="1"/>
  <c r="F104" i="1"/>
  <c r="F103" i="1"/>
  <c r="D111" i="1"/>
  <c r="D110" i="1"/>
  <c r="D109" i="1"/>
  <c r="D108" i="1"/>
  <c r="D107" i="1"/>
  <c r="D106" i="1"/>
  <c r="D105" i="1"/>
  <c r="D104" i="1"/>
  <c r="D103" i="1"/>
  <c r="C111" i="1"/>
  <c r="C110" i="1"/>
  <c r="C109" i="1"/>
  <c r="C108" i="1"/>
  <c r="C107" i="1"/>
  <c r="C106" i="1"/>
  <c r="C105" i="1"/>
  <c r="C104" i="1"/>
  <c r="C103" i="1"/>
  <c r="F89" i="1"/>
  <c r="F88" i="1"/>
  <c r="F87" i="1"/>
  <c r="F86" i="1"/>
  <c r="F85" i="1"/>
  <c r="F84" i="1"/>
  <c r="F83" i="1"/>
  <c r="F82" i="1"/>
  <c r="F81" i="1"/>
  <c r="D89" i="1"/>
  <c r="D88" i="1"/>
  <c r="D87" i="1"/>
  <c r="D86" i="1"/>
  <c r="D85" i="1"/>
  <c r="D84" i="1"/>
  <c r="D83" i="1"/>
  <c r="D82" i="1"/>
  <c r="D81" i="1"/>
  <c r="C89" i="1"/>
  <c r="C88" i="1"/>
  <c r="C87" i="1"/>
  <c r="C86" i="1"/>
  <c r="C85" i="1"/>
  <c r="C84" i="1"/>
  <c r="C83" i="1"/>
  <c r="C82" i="1"/>
  <c r="C81" i="1"/>
  <c r="F78" i="1"/>
  <c r="F77" i="1"/>
  <c r="F76" i="1"/>
  <c r="F75" i="1"/>
  <c r="F74" i="1"/>
  <c r="F73" i="1"/>
  <c r="F72" i="1"/>
  <c r="F71" i="1"/>
  <c r="F70" i="1"/>
  <c r="D78" i="1"/>
  <c r="D77" i="1"/>
  <c r="D76" i="1"/>
  <c r="D75" i="1"/>
  <c r="D74" i="1"/>
  <c r="D73" i="1"/>
  <c r="D72" i="1"/>
  <c r="D71" i="1"/>
  <c r="D70" i="1"/>
  <c r="C78" i="1"/>
  <c r="C77" i="1"/>
  <c r="C76" i="1"/>
  <c r="C75" i="1"/>
  <c r="C74" i="1"/>
  <c r="C73" i="1"/>
  <c r="C72" i="1"/>
  <c r="C71" i="1"/>
  <c r="C70" i="1"/>
  <c r="F67" i="1"/>
  <c r="F66" i="1"/>
  <c r="F65" i="1"/>
  <c r="F64" i="1"/>
  <c r="F63" i="1"/>
  <c r="F62" i="1"/>
  <c r="F61" i="1"/>
  <c r="F60" i="1"/>
  <c r="F59" i="1"/>
  <c r="D67" i="1"/>
  <c r="D66" i="1"/>
  <c r="D65" i="1"/>
  <c r="D64" i="1"/>
  <c r="D63" i="1"/>
  <c r="D62" i="1"/>
  <c r="D61" i="1"/>
  <c r="D60" i="1"/>
  <c r="D59" i="1"/>
  <c r="C67" i="1"/>
  <c r="C66" i="1"/>
  <c r="C65" i="1"/>
  <c r="C64" i="1"/>
  <c r="C63" i="1"/>
  <c r="C62" i="1"/>
  <c r="C61" i="1"/>
  <c r="C60" i="1"/>
  <c r="C59" i="1"/>
  <c r="F56" i="1" l="1"/>
  <c r="F55" i="1"/>
  <c r="F54" i="1"/>
  <c r="F53" i="1"/>
  <c r="F52" i="1"/>
  <c r="F51" i="1"/>
  <c r="F50" i="1"/>
  <c r="F49" i="1"/>
  <c r="F48" i="1"/>
  <c r="D56" i="1"/>
  <c r="D55" i="1"/>
  <c r="D54" i="1"/>
  <c r="D53" i="1"/>
  <c r="D52" i="1"/>
  <c r="D51" i="1"/>
  <c r="D50" i="1"/>
  <c r="D49" i="1"/>
  <c r="D48" i="1"/>
  <c r="C56" i="1"/>
  <c r="C55" i="1"/>
  <c r="C54" i="1"/>
  <c r="C53" i="1"/>
  <c r="C52" i="1"/>
  <c r="C51" i="1"/>
  <c r="C50" i="1"/>
  <c r="C49" i="1"/>
  <c r="C48" i="1"/>
  <c r="F45" i="1"/>
  <c r="F44" i="1"/>
  <c r="F43" i="1"/>
  <c r="F42" i="1"/>
  <c r="F41" i="1"/>
  <c r="F40" i="1"/>
  <c r="F39" i="1"/>
  <c r="F38" i="1"/>
  <c r="F37" i="1"/>
  <c r="D45" i="1"/>
  <c r="D44" i="1"/>
  <c r="D43" i="1"/>
  <c r="D42" i="1"/>
  <c r="D41" i="1"/>
  <c r="D40" i="1"/>
  <c r="D39" i="1"/>
  <c r="D38" i="1"/>
  <c r="D37" i="1"/>
  <c r="C45" i="1"/>
  <c r="C44" i="1"/>
  <c r="C43" i="1"/>
  <c r="C42" i="1"/>
  <c r="C41" i="1"/>
  <c r="C40" i="1"/>
  <c r="C39" i="1"/>
  <c r="C38" i="1"/>
  <c r="C37" i="1"/>
  <c r="F46" i="5"/>
  <c r="F45" i="5"/>
  <c r="F44" i="5"/>
  <c r="F43" i="5"/>
  <c r="F42" i="5"/>
  <c r="F41" i="5"/>
  <c r="F40" i="5"/>
  <c r="F39" i="5"/>
  <c r="F38" i="5"/>
  <c r="D46" i="5"/>
  <c r="D45" i="5"/>
  <c r="D44" i="5"/>
  <c r="D43" i="5"/>
  <c r="D42" i="5"/>
  <c r="D41" i="5"/>
  <c r="D40" i="5"/>
  <c r="D39" i="5"/>
  <c r="D38" i="5"/>
  <c r="C46" i="5"/>
  <c r="C45" i="5"/>
  <c r="C44" i="5"/>
  <c r="C43" i="5"/>
  <c r="C42" i="5"/>
  <c r="C41" i="5"/>
  <c r="C40" i="5"/>
  <c r="C39" i="5"/>
  <c r="C38" i="5"/>
  <c r="F46" i="6"/>
  <c r="F45" i="6"/>
  <c r="F44" i="6"/>
  <c r="F43" i="6"/>
  <c r="F42" i="6"/>
  <c r="F41" i="6"/>
  <c r="F40" i="6"/>
  <c r="F39" i="6"/>
  <c r="F38" i="6"/>
  <c r="D46" i="6"/>
  <c r="D45" i="6"/>
  <c r="D44" i="6"/>
  <c r="D43" i="6"/>
  <c r="D42" i="6"/>
  <c r="D41" i="6"/>
  <c r="D40" i="6"/>
  <c r="D39" i="6"/>
  <c r="D38" i="6"/>
  <c r="C46" i="6"/>
  <c r="C45" i="6"/>
  <c r="C44" i="6"/>
  <c r="C43" i="6"/>
  <c r="C42" i="6"/>
  <c r="C41" i="6"/>
  <c r="C40" i="6"/>
  <c r="C39" i="6"/>
  <c r="C38" i="6"/>
  <c r="F35" i="5"/>
  <c r="F34" i="5"/>
  <c r="F30" i="5"/>
  <c r="F29" i="5"/>
  <c r="F28" i="5"/>
  <c r="F27" i="5"/>
  <c r="D35" i="5"/>
  <c r="D34" i="5"/>
  <c r="D33" i="5"/>
  <c r="D32" i="5"/>
  <c r="D31" i="5"/>
  <c r="D30" i="5"/>
  <c r="D29" i="5"/>
  <c r="D28" i="5"/>
  <c r="D27" i="5"/>
  <c r="C35" i="5"/>
  <c r="C34" i="5"/>
  <c r="C33" i="5"/>
  <c r="C32" i="5"/>
  <c r="C31" i="5"/>
  <c r="C30" i="5"/>
  <c r="C29" i="5"/>
  <c r="C28" i="5"/>
  <c r="C27" i="5"/>
  <c r="F100" i="1"/>
  <c r="F99" i="1"/>
  <c r="F98" i="1"/>
  <c r="F97" i="1"/>
  <c r="F96" i="1"/>
  <c r="F95" i="1"/>
  <c r="F94" i="1"/>
  <c r="F93" i="1"/>
  <c r="D100" i="1"/>
  <c r="D99" i="1"/>
  <c r="D98" i="1"/>
  <c r="D97" i="1"/>
  <c r="D96" i="1"/>
  <c r="D95" i="1"/>
  <c r="D94" i="1"/>
  <c r="D93" i="1"/>
  <c r="C100" i="1"/>
  <c r="C99" i="1"/>
  <c r="C98" i="1"/>
  <c r="C97" i="1"/>
  <c r="C96" i="1"/>
  <c r="C95" i="1"/>
  <c r="C94" i="1"/>
  <c r="C93" i="1"/>
  <c r="F92" i="1"/>
  <c r="D92" i="1"/>
  <c r="C92" i="1"/>
  <c r="F34" i="1"/>
  <c r="D34" i="1"/>
  <c r="C34" i="1"/>
  <c r="F33" i="1"/>
  <c r="D33" i="1"/>
  <c r="C33" i="1"/>
  <c r="F32" i="1"/>
  <c r="D32" i="1"/>
  <c r="C32" i="1"/>
  <c r="F31" i="1"/>
  <c r="D31" i="1"/>
  <c r="C31" i="1"/>
  <c r="D30" i="1"/>
  <c r="F30" i="1"/>
  <c r="C30" i="1"/>
  <c r="F29" i="1"/>
  <c r="D29" i="1"/>
  <c r="C29" i="1"/>
  <c r="F28" i="1"/>
  <c r="D28" i="1"/>
  <c r="C28" i="1"/>
  <c r="F27" i="1"/>
  <c r="D27" i="1"/>
  <c r="C27" i="1"/>
  <c r="F26" i="1"/>
  <c r="D26" i="1"/>
  <c r="C26" i="1"/>
  <c r="F31" i="5"/>
  <c r="F32" i="5"/>
  <c r="F24" i="5"/>
  <c r="D24" i="5"/>
  <c r="C24" i="5"/>
  <c r="F23" i="5"/>
  <c r="D23" i="5"/>
  <c r="C23" i="5"/>
  <c r="F22" i="5"/>
  <c r="D22" i="5"/>
  <c r="C22" i="5"/>
  <c r="F21" i="5"/>
  <c r="D21" i="5"/>
  <c r="C21" i="5"/>
  <c r="F20" i="5"/>
  <c r="D20" i="5"/>
  <c r="C20" i="5"/>
  <c r="F19" i="5"/>
  <c r="D19" i="5"/>
  <c r="C19" i="5"/>
  <c r="F18" i="5"/>
  <c r="D18" i="5"/>
  <c r="C18" i="5"/>
  <c r="F17" i="5"/>
  <c r="D17" i="5"/>
  <c r="C17" i="5"/>
  <c r="F16" i="5"/>
  <c r="D16" i="5"/>
  <c r="C16" i="5"/>
  <c r="F33" i="5" l="1"/>
  <c r="F13" i="6" l="1"/>
  <c r="D13" i="6"/>
  <c r="C13" i="6"/>
  <c r="F12" i="6"/>
  <c r="D12" i="6"/>
  <c r="C12" i="6"/>
  <c r="F11" i="6"/>
  <c r="D11" i="6"/>
  <c r="C11" i="6"/>
  <c r="D10" i="6"/>
  <c r="F10" i="6"/>
  <c r="D9" i="6"/>
  <c r="C10" i="6"/>
  <c r="F9" i="6"/>
  <c r="C9" i="6"/>
  <c r="F8" i="6"/>
  <c r="D8" i="6"/>
  <c r="C8" i="6"/>
  <c r="F7" i="6"/>
  <c r="D7" i="6"/>
  <c r="C7" i="6"/>
  <c r="F6" i="6"/>
  <c r="D6" i="6"/>
  <c r="F5" i="6"/>
  <c r="D5" i="6"/>
  <c r="F13" i="5"/>
  <c r="D13" i="5"/>
  <c r="C13" i="5"/>
  <c r="F12" i="5"/>
  <c r="D12" i="5"/>
  <c r="C12" i="5"/>
  <c r="F11" i="5"/>
  <c r="D11" i="5"/>
  <c r="C11" i="5"/>
  <c r="F10" i="5"/>
  <c r="D10" i="5"/>
  <c r="C10" i="5"/>
  <c r="F9" i="5"/>
  <c r="D9" i="5"/>
  <c r="C9" i="5"/>
  <c r="F8" i="5"/>
  <c r="D8" i="5"/>
  <c r="C8" i="5"/>
  <c r="F7" i="5"/>
  <c r="D7" i="5"/>
  <c r="C7" i="5"/>
  <c r="F6" i="5"/>
  <c r="D6" i="5"/>
  <c r="C6" i="5"/>
  <c r="F5" i="5"/>
  <c r="D5" i="5"/>
  <c r="C5" i="5"/>
  <c r="F12" i="1"/>
  <c r="D12" i="1"/>
  <c r="C12" i="1"/>
  <c r="F11" i="1"/>
  <c r="D11" i="1"/>
  <c r="C11" i="1"/>
  <c r="F10" i="1"/>
  <c r="D10" i="1"/>
  <c r="C10" i="1"/>
  <c r="F9" i="1"/>
  <c r="D9" i="1"/>
  <c r="C9" i="1"/>
  <c r="F8" i="1"/>
  <c r="D8" i="1"/>
  <c r="C8" i="1"/>
  <c r="F7" i="1"/>
  <c r="D7" i="1"/>
  <c r="C7" i="1"/>
  <c r="F6" i="1"/>
  <c r="D6" i="1"/>
  <c r="C6" i="1"/>
  <c r="F5" i="1"/>
  <c r="D5" i="1"/>
  <c r="C5" i="1"/>
  <c r="F4" i="1"/>
  <c r="D4" i="1"/>
  <c r="C4" i="1"/>
  <c r="E11" i="1" l="1"/>
  <c r="D12" i="7"/>
  <c r="E11" i="7"/>
  <c r="E10" i="7"/>
  <c r="E9" i="7"/>
  <c r="E8" i="7"/>
  <c r="E7" i="7"/>
  <c r="E6" i="7"/>
  <c r="D6" i="7"/>
  <c r="D7" i="7"/>
  <c r="D8" i="7"/>
  <c r="D9" i="7"/>
  <c r="D10" i="7"/>
  <c r="D11" i="7"/>
  <c r="E30" i="8"/>
  <c r="F23" i="8"/>
  <c r="F24" i="8"/>
  <c r="F25" i="8"/>
  <c r="E21" i="8"/>
  <c r="E8" i="8"/>
  <c r="J53" i="1"/>
  <c r="C15" i="5"/>
  <c r="F80" i="1"/>
  <c r="E42" i="6"/>
  <c r="E41" i="6"/>
  <c r="E40" i="6"/>
  <c r="G40" i="6" s="1"/>
  <c r="E43" i="5"/>
  <c r="J48" i="1"/>
  <c r="E42" i="1"/>
  <c r="E41" i="1"/>
  <c r="I41" i="1" s="1"/>
  <c r="E38" i="1"/>
  <c r="J63" i="1"/>
  <c r="J61" i="1"/>
  <c r="F69" i="1"/>
  <c r="E64" i="1"/>
  <c r="E63" i="1"/>
  <c r="H63" i="1" s="1"/>
  <c r="E62" i="1"/>
  <c r="I62" i="1" s="1"/>
  <c r="E61" i="1"/>
  <c r="H61" i="1" s="1"/>
  <c r="J60" i="1"/>
  <c r="C69" i="1"/>
  <c r="E86" i="1"/>
  <c r="H86" i="1" s="1"/>
  <c r="E83" i="1"/>
  <c r="I83" i="1" s="1"/>
  <c r="E82" i="1"/>
  <c r="E81" i="1"/>
  <c r="I81" i="1" s="1"/>
  <c r="E34" i="8"/>
  <c r="E35" i="8"/>
  <c r="E36" i="8"/>
  <c r="E117" i="1"/>
  <c r="I117" i="1" s="1"/>
  <c r="F113" i="1"/>
  <c r="E108" i="1"/>
  <c r="G108" i="1" s="1"/>
  <c r="E104" i="1"/>
  <c r="E103" i="1"/>
  <c r="E32" i="5"/>
  <c r="G32" i="5" s="1"/>
  <c r="E94" i="1"/>
  <c r="E93" i="1"/>
  <c r="I93" i="1" s="1"/>
  <c r="E75" i="1"/>
  <c r="E74" i="1"/>
  <c r="E73" i="1"/>
  <c r="G73" i="1" s="1"/>
  <c r="E72" i="1"/>
  <c r="G72" i="1" s="1"/>
  <c r="E71" i="1"/>
  <c r="G71" i="1" s="1"/>
  <c r="E16" i="6"/>
  <c r="H19" i="6"/>
  <c r="E21" i="5"/>
  <c r="E20" i="5"/>
  <c r="H20" i="5" s="1"/>
  <c r="E19" i="5"/>
  <c r="E17" i="5"/>
  <c r="E20" i="1"/>
  <c r="J18" i="1"/>
  <c r="J15" i="1"/>
  <c r="J4" i="1"/>
  <c r="E10" i="5"/>
  <c r="H10" i="5" s="1"/>
  <c r="E8" i="6"/>
  <c r="G8" i="6" s="1"/>
  <c r="E5" i="5"/>
  <c r="E5" i="1"/>
  <c r="E9" i="1"/>
  <c r="I9" i="1" s="1"/>
  <c r="E9" i="6"/>
  <c r="D14" i="1"/>
  <c r="E8" i="5"/>
  <c r="G8" i="5" s="1"/>
  <c r="E5" i="6"/>
  <c r="G5" i="6" s="1"/>
  <c r="E7" i="6"/>
  <c r="G7" i="6" s="1"/>
  <c r="J6" i="1"/>
  <c r="B13" i="7"/>
  <c r="A13" i="7"/>
  <c r="H34" i="6"/>
  <c r="H36" i="6"/>
  <c r="E12" i="8"/>
  <c r="E13" i="8"/>
  <c r="E14" i="8"/>
  <c r="J57" i="1"/>
  <c r="E57" i="1"/>
  <c r="G57" i="1" s="1"/>
  <c r="J56" i="1"/>
  <c r="E56" i="1"/>
  <c r="G56" i="1" s="1"/>
  <c r="J55" i="1"/>
  <c r="E55" i="1"/>
  <c r="G55" i="1" s="1"/>
  <c r="F34" i="8"/>
  <c r="F35" i="8"/>
  <c r="F36" i="8"/>
  <c r="E23" i="8"/>
  <c r="E24" i="8"/>
  <c r="E25" i="8"/>
  <c r="F14" i="8"/>
  <c r="F12" i="8"/>
  <c r="J22" i="1"/>
  <c r="J23" i="1"/>
  <c r="J24" i="1"/>
  <c r="J33" i="1"/>
  <c r="J34" i="1"/>
  <c r="J35" i="1"/>
  <c r="J44" i="1"/>
  <c r="J45" i="1"/>
  <c r="J46" i="1"/>
  <c r="J66" i="1"/>
  <c r="J67" i="1"/>
  <c r="J68" i="1"/>
  <c r="J77" i="1"/>
  <c r="J78" i="1"/>
  <c r="J79" i="1"/>
  <c r="J88" i="1"/>
  <c r="J89" i="1"/>
  <c r="J90" i="1"/>
  <c r="J99" i="1"/>
  <c r="J100" i="1"/>
  <c r="J101" i="1"/>
  <c r="J109" i="1"/>
  <c r="J110" i="1"/>
  <c r="J111" i="1"/>
  <c r="J112" i="1"/>
  <c r="J121" i="1"/>
  <c r="J122" i="1"/>
  <c r="J123" i="1"/>
  <c r="E47" i="6"/>
  <c r="G47" i="6" s="1"/>
  <c r="E46" i="6"/>
  <c r="G46" i="6" s="1"/>
  <c r="E45" i="6"/>
  <c r="H45" i="6" s="1"/>
  <c r="H25" i="6"/>
  <c r="H24" i="6"/>
  <c r="H23" i="6"/>
  <c r="E14" i="6"/>
  <c r="H14" i="6" s="1"/>
  <c r="E13" i="6"/>
  <c r="G13" i="6" s="1"/>
  <c r="E12" i="6"/>
  <c r="G12" i="6" s="1"/>
  <c r="E47" i="5"/>
  <c r="E46" i="5"/>
  <c r="G46" i="5" s="1"/>
  <c r="E45" i="5"/>
  <c r="G45" i="5" s="1"/>
  <c r="E36" i="5"/>
  <c r="G36" i="5" s="1"/>
  <c r="E35" i="5"/>
  <c r="G35" i="5" s="1"/>
  <c r="E34" i="5"/>
  <c r="G34" i="5" s="1"/>
  <c r="E25" i="5"/>
  <c r="E24" i="5"/>
  <c r="H24" i="5" s="1"/>
  <c r="E23" i="5"/>
  <c r="G23" i="5" s="1"/>
  <c r="E14" i="5"/>
  <c r="H14" i="5" s="1"/>
  <c r="E13" i="5"/>
  <c r="G13" i="5" s="1"/>
  <c r="E12" i="5"/>
  <c r="H12" i="5" s="1"/>
  <c r="E34" i="1"/>
  <c r="I34" i="1" s="1"/>
  <c r="E35" i="1"/>
  <c r="H35" i="1" s="1"/>
  <c r="E68" i="1"/>
  <c r="E44" i="1"/>
  <c r="G44" i="1" s="1"/>
  <c r="E101" i="1"/>
  <c r="I101" i="1" s="1"/>
  <c r="E99" i="1"/>
  <c r="I99" i="1" s="1"/>
  <c r="E46" i="1"/>
  <c r="I46" i="1" s="1"/>
  <c r="E122" i="1"/>
  <c r="G122" i="1" s="1"/>
  <c r="E112" i="1"/>
  <c r="E78" i="1"/>
  <c r="G78" i="1" s="1"/>
  <c r="E77" i="1"/>
  <c r="G77" i="1" s="1"/>
  <c r="E123" i="1"/>
  <c r="I123" i="1" s="1"/>
  <c r="E121" i="1"/>
  <c r="G121" i="1" s="1"/>
  <c r="E100" i="1"/>
  <c r="H100" i="1" s="1"/>
  <c r="E79" i="1"/>
  <c r="E45" i="1"/>
  <c r="H45" i="1" s="1"/>
  <c r="E110" i="1"/>
  <c r="G110" i="1" s="1"/>
  <c r="E111" i="1"/>
  <c r="G111" i="1" s="1"/>
  <c r="E66" i="1"/>
  <c r="G66" i="1" s="1"/>
  <c r="E67" i="1"/>
  <c r="G67" i="1" s="1"/>
  <c r="E33" i="1"/>
  <c r="H33" i="1" s="1"/>
  <c r="E23" i="1"/>
  <c r="G23" i="1" s="1"/>
  <c r="E24" i="1"/>
  <c r="E22" i="1"/>
  <c r="G22" i="1" s="1"/>
  <c r="E90" i="1"/>
  <c r="H90" i="1" s="1"/>
  <c r="E88" i="1"/>
  <c r="I88" i="1" s="1"/>
  <c r="E89" i="1"/>
  <c r="I89" i="1" s="1"/>
  <c r="F13" i="8"/>
  <c r="I79" i="1"/>
  <c r="H47" i="6"/>
  <c r="J11" i="1"/>
  <c r="E13" i="1"/>
  <c r="G13" i="1" s="1"/>
  <c r="J13" i="1"/>
  <c r="E12" i="1"/>
  <c r="I12" i="1" s="1"/>
  <c r="H36" i="5"/>
  <c r="C13" i="7"/>
  <c r="E13" i="7" s="1"/>
  <c r="J12" i="1"/>
  <c r="D13" i="7"/>
  <c r="A5" i="7"/>
  <c r="A10" i="7"/>
  <c r="A7" i="7"/>
  <c r="A8" i="7"/>
  <c r="A6" i="7"/>
  <c r="A9" i="7"/>
  <c r="A11" i="7"/>
  <c r="A12" i="7"/>
  <c r="H8" i="5"/>
  <c r="J96" i="1"/>
  <c r="J93" i="1"/>
  <c r="E31" i="5"/>
  <c r="J26" i="1"/>
  <c r="E29" i="5"/>
  <c r="G29" i="5" s="1"/>
  <c r="E30" i="1"/>
  <c r="E106" i="1"/>
  <c r="I106" i="1" s="1"/>
  <c r="D5" i="7"/>
  <c r="E51" i="1"/>
  <c r="E6" i="6"/>
  <c r="G6" i="6" s="1"/>
  <c r="E19" i="1"/>
  <c r="G19" i="1" s="1"/>
  <c r="E5" i="7"/>
  <c r="E15" i="1"/>
  <c r="G15" i="1" s="1"/>
  <c r="J76" i="1"/>
  <c r="E7" i="1"/>
  <c r="I7" i="1" s="1"/>
  <c r="E6" i="5"/>
  <c r="G6" i="5" s="1"/>
  <c r="J74" i="1"/>
  <c r="J20" i="1"/>
  <c r="J9" i="1"/>
  <c r="J105" i="1"/>
  <c r="E18" i="5"/>
  <c r="C14" i="7"/>
  <c r="J82" i="1"/>
  <c r="J54" i="1"/>
  <c r="D15" i="6"/>
  <c r="J16" i="1"/>
  <c r="J19" i="1"/>
  <c r="J5" i="1"/>
  <c r="E18" i="1"/>
  <c r="G18" i="1" s="1"/>
  <c r="E43" i="6"/>
  <c r="G43" i="6" s="1"/>
  <c r="E12" i="7"/>
  <c r="B14" i="7"/>
  <c r="J7" i="1"/>
  <c r="E7" i="5"/>
  <c r="G7" i="5" s="1"/>
  <c r="E16" i="1"/>
  <c r="G16" i="1" s="1"/>
  <c r="J71" i="1"/>
  <c r="E4" i="1"/>
  <c r="G4" i="1" s="1"/>
  <c r="F15" i="5"/>
  <c r="E27" i="8"/>
  <c r="E5" i="8"/>
  <c r="E40" i="5"/>
  <c r="G40" i="5" s="1"/>
  <c r="E6" i="1"/>
  <c r="E9" i="5"/>
  <c r="H9" i="5" s="1"/>
  <c r="E17" i="1"/>
  <c r="G17" i="1" s="1"/>
  <c r="J17" i="1"/>
  <c r="H8" i="6" l="1"/>
  <c r="H15" i="1"/>
  <c r="G7" i="1"/>
  <c r="H78" i="1"/>
  <c r="I18" i="1"/>
  <c r="H7" i="1"/>
  <c r="I56" i="1"/>
  <c r="H57" i="1"/>
  <c r="H46" i="1"/>
  <c r="H41" i="1"/>
  <c r="G10" i="5"/>
  <c r="H122" i="1"/>
  <c r="G20" i="5"/>
  <c r="H32" i="5"/>
  <c r="H46" i="5"/>
  <c r="G14" i="5"/>
  <c r="G24" i="5"/>
  <c r="I90" i="1"/>
  <c r="H35" i="5"/>
  <c r="H123" i="1"/>
  <c r="G123" i="1"/>
  <c r="G90" i="1"/>
  <c r="G35" i="1"/>
  <c r="I13" i="1"/>
  <c r="H13" i="1"/>
  <c r="I122" i="1"/>
  <c r="I35" i="1"/>
  <c r="H5" i="6"/>
  <c r="G9" i="1"/>
  <c r="I19" i="1"/>
  <c r="I73" i="1"/>
  <c r="H4" i="1"/>
  <c r="H23" i="1"/>
  <c r="I100" i="1"/>
  <c r="I4" i="1"/>
  <c r="I108" i="1"/>
  <c r="I111" i="1"/>
  <c r="H108" i="1"/>
  <c r="H88" i="1"/>
  <c r="I72" i="1"/>
  <c r="I71" i="1"/>
  <c r="H71" i="1"/>
  <c r="H73" i="1"/>
  <c r="I78" i="1"/>
  <c r="I67" i="1"/>
  <c r="H67" i="1"/>
  <c r="J83" i="1"/>
  <c r="J87" i="1"/>
  <c r="H16" i="1"/>
  <c r="H121" i="1"/>
  <c r="I15" i="1"/>
  <c r="H56" i="1"/>
  <c r="H46" i="6"/>
  <c r="H13" i="6"/>
  <c r="G100" i="1"/>
  <c r="H34" i="1"/>
  <c r="H18" i="6"/>
  <c r="H21" i="5"/>
  <c r="H19" i="5"/>
  <c r="H19" i="1"/>
  <c r="I17" i="1"/>
  <c r="H17" i="1"/>
  <c r="I16" i="1"/>
  <c r="H9" i="6"/>
  <c r="H6" i="6"/>
  <c r="H7" i="5"/>
  <c r="H6" i="5"/>
  <c r="G16" i="6"/>
  <c r="H16" i="6"/>
  <c r="H35" i="6"/>
  <c r="E8" i="1"/>
  <c r="I8" i="1" s="1"/>
  <c r="J8" i="1"/>
  <c r="C80" i="1"/>
  <c r="J70" i="1"/>
  <c r="J81" i="1"/>
  <c r="J98" i="1"/>
  <c r="J120" i="1"/>
  <c r="G11" i="1"/>
  <c r="H11" i="1"/>
  <c r="J72" i="1"/>
  <c r="G9" i="5"/>
  <c r="G6" i="1"/>
  <c r="E70" i="1"/>
  <c r="J59" i="1"/>
  <c r="H72" i="1"/>
  <c r="D14" i="7"/>
  <c r="H18" i="1"/>
  <c r="G18" i="5"/>
  <c r="H18" i="5"/>
  <c r="E40" i="1"/>
  <c r="I40" i="1" s="1"/>
  <c r="E42" i="5"/>
  <c r="H42" i="5" s="1"/>
  <c r="H89" i="1"/>
  <c r="G89" i="1"/>
  <c r="I24" i="1"/>
  <c r="H24" i="1"/>
  <c r="H79" i="1"/>
  <c r="G79" i="1"/>
  <c r="G112" i="1"/>
  <c r="H112" i="1"/>
  <c r="H101" i="1"/>
  <c r="G101" i="1"/>
  <c r="I68" i="1"/>
  <c r="H68" i="1"/>
  <c r="H25" i="5"/>
  <c r="G25" i="5"/>
  <c r="H47" i="5"/>
  <c r="G47" i="5"/>
  <c r="G9" i="6"/>
  <c r="H9" i="1"/>
  <c r="H7" i="6"/>
  <c r="G19" i="5"/>
  <c r="G21" i="5"/>
  <c r="F26" i="5"/>
  <c r="J73" i="1"/>
  <c r="J75" i="1"/>
  <c r="F124" i="1"/>
  <c r="J37" i="1"/>
  <c r="J39" i="1"/>
  <c r="E31" i="1"/>
  <c r="H31" i="1" s="1"/>
  <c r="J95" i="1"/>
  <c r="E28" i="5"/>
  <c r="H28" i="5" s="1"/>
  <c r="E10" i="6"/>
  <c r="H10" i="6" s="1"/>
  <c r="F25" i="1"/>
  <c r="E16" i="5"/>
  <c r="H16" i="5" s="1"/>
  <c r="J94" i="1"/>
  <c r="E30" i="5"/>
  <c r="H30" i="5" s="1"/>
  <c r="D37" i="5"/>
  <c r="C124" i="1"/>
  <c r="E116" i="1"/>
  <c r="H116" i="1" s="1"/>
  <c r="E118" i="1"/>
  <c r="H118" i="1" s="1"/>
  <c r="J115" i="1"/>
  <c r="J119" i="1"/>
  <c r="D91" i="1"/>
  <c r="F91" i="1"/>
  <c r="D47" i="1"/>
  <c r="J38" i="1"/>
  <c r="J41" i="1"/>
  <c r="E41" i="5"/>
  <c r="G41" i="5" s="1"/>
  <c r="D48" i="6"/>
  <c r="F48" i="6"/>
  <c r="D80" i="1"/>
  <c r="C14" i="1"/>
  <c r="K14" i="1" s="1"/>
  <c r="F14" i="1"/>
  <c r="D15" i="5"/>
  <c r="C15" i="6"/>
  <c r="C25" i="1"/>
  <c r="C26" i="6"/>
  <c r="F26" i="6"/>
  <c r="F5" i="8"/>
  <c r="E9" i="8"/>
  <c r="E11" i="8"/>
  <c r="D15" i="8"/>
  <c r="F16" i="8"/>
  <c r="E18" i="8"/>
  <c r="F27" i="8"/>
  <c r="E29" i="8"/>
  <c r="C48" i="6"/>
  <c r="E28" i="8"/>
  <c r="H99" i="1"/>
  <c r="G99" i="1"/>
  <c r="I23" i="1"/>
  <c r="C15" i="8"/>
  <c r="E15" i="8" s="1"/>
  <c r="E11" i="6"/>
  <c r="G11" i="6" s="1"/>
  <c r="E27" i="5"/>
  <c r="H27" i="5" s="1"/>
  <c r="C26" i="8"/>
  <c r="J10" i="1"/>
  <c r="E6" i="8"/>
  <c r="E114" i="1"/>
  <c r="I114" i="1" s="1"/>
  <c r="H44" i="1"/>
  <c r="E39" i="5"/>
  <c r="G39" i="5" s="1"/>
  <c r="E96" i="1"/>
  <c r="I96" i="1" s="1"/>
  <c r="E97" i="1"/>
  <c r="G97" i="1" s="1"/>
  <c r="E29" i="1"/>
  <c r="H29" i="1" s="1"/>
  <c r="H12" i="1"/>
  <c r="H81" i="1"/>
  <c r="E26" i="1"/>
  <c r="H26" i="1" s="1"/>
  <c r="G12" i="5"/>
  <c r="G12" i="1"/>
  <c r="H12" i="6"/>
  <c r="H34" i="5"/>
  <c r="H13" i="5"/>
  <c r="E31" i="8"/>
  <c r="H83" i="1"/>
  <c r="I33" i="1"/>
  <c r="G45" i="6"/>
  <c r="G14" i="6"/>
  <c r="G68" i="1"/>
  <c r="I57" i="1"/>
  <c r="G46" i="1"/>
  <c r="G24" i="1"/>
  <c r="H6" i="1"/>
  <c r="I6" i="1"/>
  <c r="E85" i="1"/>
  <c r="H85" i="1" s="1"/>
  <c r="E10" i="8"/>
  <c r="E17" i="8"/>
  <c r="E19" i="8"/>
  <c r="E33" i="8"/>
  <c r="D37" i="8"/>
  <c r="E28" i="1"/>
  <c r="I28" i="1" s="1"/>
  <c r="J28" i="1"/>
  <c r="D102" i="1"/>
  <c r="J84" i="1"/>
  <c r="J86" i="1"/>
  <c r="J40" i="1"/>
  <c r="E50" i="1"/>
  <c r="I50" i="1" s="1"/>
  <c r="J50" i="1"/>
  <c r="E39" i="6"/>
  <c r="H39" i="6" s="1"/>
  <c r="C48" i="5"/>
  <c r="I77" i="1"/>
  <c r="H62" i="1"/>
  <c r="J97" i="1"/>
  <c r="H29" i="5"/>
  <c r="J103" i="1"/>
  <c r="J107" i="1"/>
  <c r="J64" i="1"/>
  <c r="D48" i="5"/>
  <c r="J65" i="1"/>
  <c r="J43" i="1"/>
  <c r="J21" i="1"/>
  <c r="G83" i="1"/>
  <c r="H40" i="5"/>
  <c r="F6" i="8"/>
  <c r="C91" i="1"/>
  <c r="E37" i="1"/>
  <c r="G37" i="1" s="1"/>
  <c r="J49" i="1"/>
  <c r="G33" i="1"/>
  <c r="H77" i="1"/>
  <c r="H66" i="1"/>
  <c r="H45" i="5"/>
  <c r="I82" i="1"/>
  <c r="G82" i="1"/>
  <c r="H64" i="1"/>
  <c r="G64" i="1"/>
  <c r="I64" i="1"/>
  <c r="J118" i="1"/>
  <c r="H106" i="1"/>
  <c r="G62" i="1"/>
  <c r="F20" i="8"/>
  <c r="I85" i="1"/>
  <c r="F47" i="1"/>
  <c r="E16" i="8"/>
  <c r="C113" i="1"/>
  <c r="J113" i="1" s="1"/>
  <c r="C36" i="1"/>
  <c r="G117" i="1"/>
  <c r="E52" i="1"/>
  <c r="I52" i="1" s="1"/>
  <c r="E33" i="5"/>
  <c r="I55" i="1"/>
  <c r="F15" i="6"/>
  <c r="F37" i="5"/>
  <c r="H55" i="1"/>
  <c r="I44" i="1"/>
  <c r="E14" i="7"/>
  <c r="I66" i="1"/>
  <c r="H40" i="6"/>
  <c r="F36" i="1"/>
  <c r="I121" i="1"/>
  <c r="J62" i="1"/>
  <c r="I5" i="1"/>
  <c r="H5" i="1"/>
  <c r="G5" i="1"/>
  <c r="H20" i="1"/>
  <c r="G20" i="1"/>
  <c r="I20" i="1"/>
  <c r="G17" i="5"/>
  <c r="H17" i="5"/>
  <c r="H17" i="6"/>
  <c r="H20" i="6"/>
  <c r="H74" i="1"/>
  <c r="I74" i="1"/>
  <c r="G74" i="1"/>
  <c r="H5" i="5"/>
  <c r="G5" i="5"/>
  <c r="H21" i="6"/>
  <c r="G75" i="1"/>
  <c r="H75" i="1"/>
  <c r="I75" i="1"/>
  <c r="D58" i="1"/>
  <c r="H93" i="1"/>
  <c r="F102" i="1"/>
  <c r="D26" i="5"/>
  <c r="J116" i="1"/>
  <c r="D69" i="1"/>
  <c r="K69" i="1" s="1"/>
  <c r="H38" i="1"/>
  <c r="E38" i="5"/>
  <c r="G38" i="5" s="1"/>
  <c r="E54" i="1"/>
  <c r="H54" i="1" s="1"/>
  <c r="E44" i="6"/>
  <c r="G44" i="6" s="1"/>
  <c r="D25" i="1"/>
  <c r="D26" i="6"/>
  <c r="E87" i="1"/>
  <c r="G94" i="1"/>
  <c r="H94" i="1"/>
  <c r="F48" i="5"/>
  <c r="J51" i="1"/>
  <c r="C37" i="5"/>
  <c r="G93" i="1"/>
  <c r="C47" i="1"/>
  <c r="I86" i="1"/>
  <c r="C58" i="1"/>
  <c r="H110" i="1"/>
  <c r="E39" i="1"/>
  <c r="H39" i="1" s="1"/>
  <c r="J69" i="1"/>
  <c r="G86" i="1"/>
  <c r="J92" i="1"/>
  <c r="C102" i="1"/>
  <c r="H117" i="1"/>
  <c r="J31" i="1"/>
  <c r="E27" i="1"/>
  <c r="E92" i="1"/>
  <c r="H92" i="1" s="1"/>
  <c r="H23" i="5"/>
  <c r="I110" i="1"/>
  <c r="E115" i="1"/>
  <c r="E119" i="1"/>
  <c r="G41" i="1"/>
  <c r="D124" i="1"/>
  <c r="G88" i="1"/>
  <c r="H11" i="6"/>
  <c r="D26" i="8"/>
  <c r="H82" i="1"/>
  <c r="G81" i="1"/>
  <c r="I103" i="1"/>
  <c r="G103" i="1"/>
  <c r="H103" i="1"/>
  <c r="E65" i="1"/>
  <c r="H65" i="1" s="1"/>
  <c r="E32" i="1"/>
  <c r="H32" i="1" s="1"/>
  <c r="E109" i="1"/>
  <c r="I109" i="1" s="1"/>
  <c r="H43" i="6"/>
  <c r="H43" i="5"/>
  <c r="G43" i="5"/>
  <c r="J42" i="1"/>
  <c r="E49" i="1"/>
  <c r="E7" i="8"/>
  <c r="F9" i="8"/>
  <c r="F11" i="8"/>
  <c r="F8" i="8"/>
  <c r="F10" i="8"/>
  <c r="E22" i="8"/>
  <c r="C37" i="8"/>
  <c r="F33" i="8"/>
  <c r="F32" i="8"/>
  <c r="H49" i="1"/>
  <c r="H22" i="1"/>
  <c r="I22" i="1"/>
  <c r="J106" i="1"/>
  <c r="J114" i="1"/>
  <c r="E76" i="1"/>
  <c r="E44" i="5"/>
  <c r="H44" i="5" s="1"/>
  <c r="F22" i="8"/>
  <c r="F29" i="8"/>
  <c r="F31" i="8"/>
  <c r="E20" i="8"/>
  <c r="I94" i="1"/>
  <c r="H32" i="6"/>
  <c r="E95" i="1"/>
  <c r="G106" i="1"/>
  <c r="J29" i="1"/>
  <c r="D113" i="1"/>
  <c r="E38" i="6"/>
  <c r="E21" i="1"/>
  <c r="I21" i="1" s="1"/>
  <c r="G30" i="1"/>
  <c r="H30" i="1"/>
  <c r="I30" i="1"/>
  <c r="H41" i="6"/>
  <c r="G41" i="6"/>
  <c r="H51" i="1"/>
  <c r="G51" i="1"/>
  <c r="I51" i="1"/>
  <c r="G31" i="5"/>
  <c r="H31" i="5"/>
  <c r="H30" i="6"/>
  <c r="G42" i="1"/>
  <c r="H42" i="1"/>
  <c r="I42" i="1"/>
  <c r="I15" i="5"/>
  <c r="E105" i="1"/>
  <c r="E107" i="1"/>
  <c r="E98" i="1"/>
  <c r="H98" i="1" s="1"/>
  <c r="E43" i="1"/>
  <c r="F17" i="8"/>
  <c r="F19" i="8"/>
  <c r="F18" i="8"/>
  <c r="E32" i="8"/>
  <c r="J30" i="1"/>
  <c r="E84" i="1"/>
  <c r="E11" i="5"/>
  <c r="E15" i="5" s="1"/>
  <c r="H15" i="5" s="1"/>
  <c r="E10" i="1"/>
  <c r="H111" i="1"/>
  <c r="I112" i="1"/>
  <c r="G45" i="1"/>
  <c r="I45" i="1"/>
  <c r="G34" i="1"/>
  <c r="I11" i="1"/>
  <c r="G42" i="6"/>
  <c r="G104" i="1"/>
  <c r="I104" i="1"/>
  <c r="H104" i="1"/>
  <c r="I63" i="1"/>
  <c r="G63" i="1"/>
  <c r="D36" i="1"/>
  <c r="J108" i="1"/>
  <c r="J117" i="1"/>
  <c r="J85" i="1"/>
  <c r="E59" i="1"/>
  <c r="E60" i="1"/>
  <c r="J52" i="1"/>
  <c r="J32" i="1"/>
  <c r="E53" i="1"/>
  <c r="E22" i="5"/>
  <c r="C26" i="5"/>
  <c r="E120" i="1"/>
  <c r="F28" i="8"/>
  <c r="F30" i="8"/>
  <c r="J27" i="1"/>
  <c r="J104" i="1"/>
  <c r="I61" i="1"/>
  <c r="G61" i="1"/>
  <c r="G38" i="1"/>
  <c r="I38" i="1"/>
  <c r="E48" i="1"/>
  <c r="F58" i="1"/>
  <c r="H42" i="6"/>
  <c r="F7" i="8"/>
  <c r="F21" i="8"/>
  <c r="G16" i="5" l="1"/>
  <c r="I29" i="1"/>
  <c r="G39" i="6"/>
  <c r="I116" i="1"/>
  <c r="I54" i="1"/>
  <c r="G30" i="5"/>
  <c r="G42" i="5"/>
  <c r="H50" i="1"/>
  <c r="I15" i="6"/>
  <c r="E48" i="6"/>
  <c r="H48" i="6" s="1"/>
  <c r="G28" i="5"/>
  <c r="H44" i="6"/>
  <c r="H33" i="6"/>
  <c r="H29" i="6"/>
  <c r="G40" i="1"/>
  <c r="G15" i="8"/>
  <c r="I124" i="1"/>
  <c r="K124" i="1"/>
  <c r="G114" i="1"/>
  <c r="G109" i="1"/>
  <c r="J124" i="1"/>
  <c r="G116" i="1"/>
  <c r="K91" i="1"/>
  <c r="J91" i="1"/>
  <c r="K80" i="1"/>
  <c r="I97" i="1"/>
  <c r="F15" i="8"/>
  <c r="H8" i="1"/>
  <c r="I118" i="1"/>
  <c r="H114" i="1"/>
  <c r="J80" i="1"/>
  <c r="K58" i="1"/>
  <c r="H40" i="1"/>
  <c r="I48" i="5"/>
  <c r="I48" i="6"/>
  <c r="H97" i="1"/>
  <c r="G96" i="1"/>
  <c r="I31" i="1"/>
  <c r="H28" i="1"/>
  <c r="J36" i="1"/>
  <c r="I26" i="6"/>
  <c r="F125" i="1"/>
  <c r="K25" i="1"/>
  <c r="J25" i="1"/>
  <c r="E15" i="6"/>
  <c r="H15" i="6" s="1"/>
  <c r="G10" i="6"/>
  <c r="G15" i="6" s="1"/>
  <c r="H21" i="1"/>
  <c r="E25" i="1"/>
  <c r="I25" i="1" s="1"/>
  <c r="G92" i="1"/>
  <c r="K113" i="1"/>
  <c r="G31" i="1"/>
  <c r="H39" i="5"/>
  <c r="G118" i="1"/>
  <c r="G8" i="1"/>
  <c r="J14" i="1"/>
  <c r="H41" i="5"/>
  <c r="G27" i="5"/>
  <c r="G70" i="1"/>
  <c r="H70" i="1"/>
  <c r="I70" i="1"/>
  <c r="E36" i="1"/>
  <c r="I36" i="1" s="1"/>
  <c r="G29" i="1"/>
  <c r="G28" i="1"/>
  <c r="H96" i="1"/>
  <c r="G50" i="1"/>
  <c r="G85" i="1"/>
  <c r="I26" i="1"/>
  <c r="G26" i="1"/>
  <c r="F49" i="5"/>
  <c r="F50" i="5" s="1"/>
  <c r="D49" i="5"/>
  <c r="E124" i="1"/>
  <c r="H124" i="1" s="1"/>
  <c r="G65" i="1"/>
  <c r="I92" i="1"/>
  <c r="I37" i="5"/>
  <c r="I37" i="1"/>
  <c r="H37" i="1"/>
  <c r="G33" i="5"/>
  <c r="H33" i="5"/>
  <c r="G54" i="1"/>
  <c r="I65" i="1"/>
  <c r="E37" i="5"/>
  <c r="H37" i="5" s="1"/>
  <c r="J102" i="1"/>
  <c r="H52" i="1"/>
  <c r="G52" i="1"/>
  <c r="I87" i="1"/>
  <c r="G87" i="1"/>
  <c r="H87" i="1"/>
  <c r="H38" i="5"/>
  <c r="H109" i="1"/>
  <c r="K102" i="1"/>
  <c r="I27" i="1"/>
  <c r="G27" i="1"/>
  <c r="H27" i="1"/>
  <c r="G39" i="1"/>
  <c r="I39" i="1"/>
  <c r="C125" i="1"/>
  <c r="J125" i="1" s="1"/>
  <c r="J47" i="1"/>
  <c r="K47" i="1"/>
  <c r="I119" i="1"/>
  <c r="H119" i="1"/>
  <c r="G119" i="1"/>
  <c r="E48" i="5"/>
  <c r="H48" i="5" s="1"/>
  <c r="G44" i="5"/>
  <c r="G48" i="5" s="1"/>
  <c r="I115" i="1"/>
  <c r="G115" i="1"/>
  <c r="H115" i="1"/>
  <c r="F26" i="8"/>
  <c r="E26" i="8"/>
  <c r="D38" i="8"/>
  <c r="G26" i="8"/>
  <c r="I32" i="1"/>
  <c r="G32" i="1"/>
  <c r="G21" i="1"/>
  <c r="G25" i="1" s="1"/>
  <c r="E113" i="1"/>
  <c r="I113" i="1" s="1"/>
  <c r="G37" i="8"/>
  <c r="C38" i="8"/>
  <c r="F37" i="8"/>
  <c r="E37" i="8"/>
  <c r="E38" i="8" s="1"/>
  <c r="I49" i="1"/>
  <c r="G49" i="1"/>
  <c r="I76" i="1"/>
  <c r="H76" i="1"/>
  <c r="E80" i="1"/>
  <c r="G76" i="1"/>
  <c r="G38" i="6"/>
  <c r="G48" i="6" s="1"/>
  <c r="H38" i="6"/>
  <c r="G95" i="1"/>
  <c r="I95" i="1"/>
  <c r="H95" i="1"/>
  <c r="H84" i="1"/>
  <c r="I84" i="1"/>
  <c r="G84" i="1"/>
  <c r="E91" i="1"/>
  <c r="G43" i="1"/>
  <c r="I43" i="1"/>
  <c r="H43" i="1"/>
  <c r="G107" i="1"/>
  <c r="I107" i="1"/>
  <c r="H107" i="1"/>
  <c r="E47" i="1"/>
  <c r="I47" i="1" s="1"/>
  <c r="H22" i="6"/>
  <c r="E26" i="6"/>
  <c r="H26" i="6" s="1"/>
  <c r="G26" i="6"/>
  <c r="I98" i="1"/>
  <c r="G98" i="1"/>
  <c r="H105" i="1"/>
  <c r="I105" i="1"/>
  <c r="G105" i="1"/>
  <c r="E102" i="1"/>
  <c r="H11" i="5"/>
  <c r="G11" i="5"/>
  <c r="G15" i="5" s="1"/>
  <c r="G10" i="1"/>
  <c r="H10" i="1"/>
  <c r="I10" i="1"/>
  <c r="E14" i="1"/>
  <c r="I48" i="1"/>
  <c r="G48" i="1"/>
  <c r="E58" i="1"/>
  <c r="I58" i="1" s="1"/>
  <c r="H48" i="1"/>
  <c r="H31" i="6"/>
  <c r="C49" i="5"/>
  <c r="I26" i="5"/>
  <c r="I53" i="1"/>
  <c r="H53" i="1"/>
  <c r="G53" i="1"/>
  <c r="I60" i="1"/>
  <c r="H60" i="1"/>
  <c r="G60" i="1"/>
  <c r="J58" i="1"/>
  <c r="H28" i="6"/>
  <c r="G120" i="1"/>
  <c r="H120" i="1"/>
  <c r="I120" i="1"/>
  <c r="G22" i="5"/>
  <c r="G26" i="5" s="1"/>
  <c r="H22" i="5"/>
  <c r="E26" i="5"/>
  <c r="G59" i="1"/>
  <c r="E69" i="1"/>
  <c r="I59" i="1"/>
  <c r="H59" i="1"/>
  <c r="K36" i="1"/>
  <c r="D125" i="1"/>
  <c r="G37" i="5" l="1"/>
  <c r="G49" i="5" s="1"/>
  <c r="G14" i="1"/>
  <c r="G113" i="1"/>
  <c r="H36" i="1"/>
  <c r="H25" i="1"/>
  <c r="I49" i="5"/>
  <c r="G69" i="1"/>
  <c r="G80" i="1"/>
  <c r="G124" i="1"/>
  <c r="H113" i="1"/>
  <c r="K125" i="1"/>
  <c r="H47" i="1"/>
  <c r="G47" i="1"/>
  <c r="G36" i="1"/>
  <c r="G91" i="1"/>
  <c r="G102" i="1"/>
  <c r="H58" i="1"/>
  <c r="F38" i="8"/>
  <c r="G38" i="8"/>
  <c r="I80" i="1"/>
  <c r="H80" i="1"/>
  <c r="I102" i="1"/>
  <c r="H102" i="1"/>
  <c r="H91" i="1"/>
  <c r="I91" i="1"/>
  <c r="I14" i="1"/>
  <c r="H14" i="1"/>
  <c r="I69" i="1"/>
  <c r="H69" i="1"/>
  <c r="E125" i="1"/>
  <c r="H26" i="5"/>
  <c r="E49" i="5"/>
  <c r="H49" i="5" s="1"/>
  <c r="G58" i="1"/>
  <c r="G125" i="1" l="1"/>
  <c r="I125" i="1"/>
  <c r="H125" i="1"/>
  <c r="D37" i="6"/>
  <c r="D49" i="6" s="1"/>
  <c r="F37" i="6"/>
  <c r="F49" i="6" s="1"/>
  <c r="C37" i="6" l="1"/>
  <c r="I37" i="6" l="1"/>
  <c r="C49" i="6"/>
  <c r="I49" i="6" s="1"/>
  <c r="H27" i="6"/>
  <c r="G37" i="6"/>
  <c r="G49" i="6" s="1"/>
  <c r="E37" i="6"/>
  <c r="E49" i="6" l="1"/>
  <c r="H49" i="6" s="1"/>
  <c r="H37" i="6"/>
</calcChain>
</file>

<file path=xl/sharedStrings.xml><?xml version="1.0" encoding="utf-8"?>
<sst xmlns="http://schemas.openxmlformats.org/spreadsheetml/2006/main" count="314" uniqueCount="48">
  <si>
    <t>ՀՀ ՙՄխիթար Սեբաստացի՚ կրթահամալիր</t>
  </si>
  <si>
    <t>Դպրոց</t>
  </si>
  <si>
    <t>Ամիս</t>
  </si>
  <si>
    <t>պայմանագրային գումար</t>
  </si>
  <si>
    <t>զեղչի չափը</t>
  </si>
  <si>
    <t>վճարվող գումարը</t>
  </si>
  <si>
    <t>վճարվել է</t>
  </si>
  <si>
    <t xml:space="preserve">պարտք </t>
  </si>
  <si>
    <t>վճարվել է %</t>
  </si>
  <si>
    <t>Սեպտեմբեր</t>
  </si>
  <si>
    <t>Հոկտեմբեր</t>
  </si>
  <si>
    <t>Նոյեմբեր</t>
  </si>
  <si>
    <t>Դեկտեմբեր</t>
  </si>
  <si>
    <t>Հունվար</t>
  </si>
  <si>
    <t>Փետրվար</t>
  </si>
  <si>
    <t>Մարտ</t>
  </si>
  <si>
    <t>Ապրիլ</t>
  </si>
  <si>
    <t>Մայիս</t>
  </si>
  <si>
    <t>Հունիս</t>
  </si>
  <si>
    <t>Ընդհանուր</t>
  </si>
  <si>
    <t>Նոր դպրոց</t>
  </si>
  <si>
    <t>Դպրոց-պարտեզ</t>
  </si>
  <si>
    <t>Արհեստագործական դպրոց</t>
  </si>
  <si>
    <t>Միջին դպրոց</t>
  </si>
  <si>
    <t>ԸՆԴՀԱՆՈՒՐ</t>
  </si>
  <si>
    <t>Գեղարվեստի ավագ դպրոց</t>
  </si>
  <si>
    <t>Գեղարվեստի կրտսեր դպրոց</t>
  </si>
  <si>
    <t>Հիմնական դպրոց</t>
  </si>
  <si>
    <t>Ավագ դպրոց-վարժարան</t>
  </si>
  <si>
    <t>Միջին մասն. Ուսուցում</t>
  </si>
  <si>
    <t>Նախն. մասն. ուսուցում</t>
  </si>
  <si>
    <t>ԴՊՐՈՑ</t>
  </si>
  <si>
    <t>պայմանագր.</t>
  </si>
  <si>
    <t>վճարել է</t>
  </si>
  <si>
    <t>պարտք</t>
  </si>
  <si>
    <t>%</t>
  </si>
  <si>
    <t>զեղչի %</t>
  </si>
  <si>
    <t>2012-2013 ուստարվա լրավճարներ</t>
  </si>
  <si>
    <t>2012-2013 ուստարվա նախակրթարանի վճարներ</t>
  </si>
  <si>
    <t>2012-2013 ուստարի, երկարացված օրվա ծառայություն</t>
  </si>
  <si>
    <t>Առանց զեղչի %</t>
  </si>
  <si>
    <t>2012-2013 ուստարի, լրացուցիչ կրթություն</t>
  </si>
  <si>
    <t>Սվետա Ճաղարյան</t>
  </si>
  <si>
    <t>Լիլիթ Առաքելյան</t>
  </si>
  <si>
    <t>Մարգարիտ Տերտերյան</t>
  </si>
  <si>
    <t>Հիմնական դպրոց
1-6-րդ դաս.</t>
  </si>
  <si>
    <t>Հիմնական դպրոց
7-9-րդ դաս.</t>
  </si>
  <si>
    <t>Սեպտեմբեր-Մայիս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</si>
</sst>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9" x14ac:knownFonts="1">
    <font>
      <sz val="10"/>
      <name val="Arial"/>
      <family val="2"/>
    </font>
    <font>
      <sz val="10"/>
      <name val="Arial"/>
      <family val="2"/>
      <charset val="204"/>
    </font>
    <font>
      <sz val="12"/>
      <name val="Arial Unicode"/>
      <family val="2"/>
      <charset val="204"/>
    </font>
    <font>
      <b/>
      <sz val="12"/>
      <name val="Arial Unicode"/>
      <family val="2"/>
      <charset val="204"/>
    </font>
    <font>
      <b/>
      <sz val="10"/>
      <color indexed="12"/>
      <name val="Arial Unicode"/>
      <family val="2"/>
      <charset val="204"/>
    </font>
    <font>
      <b/>
      <sz val="12"/>
      <color indexed="12"/>
      <name val="Arial Unicode"/>
      <family val="2"/>
      <charset val="204"/>
    </font>
    <font>
      <sz val="12"/>
      <color indexed="12"/>
      <name val="Arial Unicode"/>
      <family val="2"/>
      <charset val="204"/>
    </font>
    <font>
      <b/>
      <i/>
      <sz val="12"/>
      <name val="Arial Unicode"/>
      <family val="2"/>
      <charset val="204"/>
    </font>
    <font>
      <sz val="8"/>
      <name val="Arial"/>
      <family val="2"/>
    </font>
    <font>
      <i/>
      <sz val="10"/>
      <name val="Arial Unicode"/>
      <family val="2"/>
      <charset val="204"/>
    </font>
    <font>
      <b/>
      <i/>
      <sz val="12"/>
      <name val="Arial Armenian"/>
      <family val="2"/>
    </font>
    <font>
      <b/>
      <i/>
      <sz val="10"/>
      <name val="Arial Unicode"/>
      <family val="2"/>
      <charset val="204"/>
    </font>
    <font>
      <sz val="12"/>
      <name val="Arial"/>
      <family val="2"/>
    </font>
    <font>
      <sz val="12"/>
      <name val="Arial Armenian"/>
      <family val="2"/>
    </font>
    <font>
      <b/>
      <sz val="10"/>
      <color rgb="FFFF0000"/>
      <name val="Arial Unicode"/>
      <family val="2"/>
      <charset val="204"/>
    </font>
    <font>
      <sz val="12"/>
      <color rgb="FFFF0000"/>
      <name val="Arial Unicode"/>
      <family val="2"/>
      <charset val="204"/>
    </font>
    <font>
      <b/>
      <i/>
      <sz val="12"/>
      <color rgb="FFFF0000"/>
      <name val="Arial Unicode"/>
      <family val="2"/>
      <charset val="204"/>
    </font>
    <font>
      <b/>
      <i/>
      <sz val="12"/>
      <color rgb="FFFF0000"/>
      <name val="Arial Armenian"/>
      <family val="2"/>
    </font>
    <font>
      <b/>
      <i/>
      <sz val="12"/>
      <color theme="3" tint="0.39997558519241921"/>
      <name val="Arial Unicode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22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4" tint="0.59999389629810485"/>
        <bgColor indexed="29"/>
      </patternFill>
    </fill>
    <fill>
      <patternFill patternType="solid">
        <fgColor theme="4" tint="0.59999389629810485"/>
        <bgColor indexed="27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4" tint="0.59999389629810485"/>
        <bgColor indexed="4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5" borderId="0" xfId="0" applyFont="1" applyFill="1"/>
    <xf numFmtId="16" fontId="2" fillId="0" borderId="0" xfId="0" applyNumberFormat="1" applyFont="1"/>
    <xf numFmtId="165" fontId="7" fillId="3" borderId="1" xfId="0" applyNumberFormat="1" applyFont="1" applyFill="1" applyBorder="1" applyAlignment="1">
      <alignment horizontal="right" vertical="center"/>
    </xf>
    <xf numFmtId="0" fontId="9" fillId="5" borderId="2" xfId="0" applyFont="1" applyFill="1" applyBorder="1" applyAlignment="1">
      <alignment horizontal="center" vertical="center" wrapText="1"/>
    </xf>
    <xf numFmtId="165" fontId="7" fillId="3" borderId="3" xfId="0" applyNumberFormat="1" applyFont="1" applyFill="1" applyBorder="1" applyAlignment="1">
      <alignment horizontal="right" vertical="center"/>
    </xf>
    <xf numFmtId="165" fontId="7" fillId="2" borderId="2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left" vertical="center" wrapText="1"/>
    </xf>
    <xf numFmtId="165" fontId="7" fillId="3" borderId="5" xfId="0" applyNumberFormat="1" applyFont="1" applyFill="1" applyBorder="1" applyAlignment="1">
      <alignment horizontal="right" vertical="center"/>
    </xf>
    <xf numFmtId="164" fontId="7" fillId="3" borderId="6" xfId="0" applyNumberFormat="1" applyFont="1" applyFill="1" applyBorder="1" applyAlignment="1">
      <alignment horizontal="right" vertical="center" wrapText="1"/>
    </xf>
    <xf numFmtId="0" fontId="2" fillId="5" borderId="2" xfId="0" applyFont="1" applyFill="1" applyBorder="1"/>
    <xf numFmtId="0" fontId="6" fillId="0" borderId="7" xfId="0" applyFont="1" applyFill="1" applyBorder="1" applyAlignment="1">
      <alignment horizontal="center" vertical="center" wrapText="1"/>
    </xf>
    <xf numFmtId="165" fontId="5" fillId="4" borderId="6" xfId="0" applyNumberFormat="1" applyFont="1" applyFill="1" applyBorder="1" applyAlignment="1">
      <alignment horizontal="right" vertical="center"/>
    </xf>
    <xf numFmtId="165" fontId="7" fillId="3" borderId="8" xfId="0" applyNumberFormat="1" applyFont="1" applyFill="1" applyBorder="1" applyAlignment="1">
      <alignment horizontal="right" vertical="center"/>
    </xf>
    <xf numFmtId="0" fontId="2" fillId="5" borderId="9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65" fontId="5" fillId="4" borderId="2" xfId="0" applyNumberFormat="1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left" vertical="center" wrapText="1"/>
    </xf>
    <xf numFmtId="164" fontId="7" fillId="3" borderId="11" xfId="0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left" vertical="center" wrapText="1"/>
    </xf>
    <xf numFmtId="165" fontId="5" fillId="4" borderId="12" xfId="0" applyNumberFormat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left" vertical="center" wrapText="1"/>
    </xf>
    <xf numFmtId="0" fontId="2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164" fontId="7" fillId="3" borderId="9" xfId="0" applyNumberFormat="1" applyFont="1" applyFill="1" applyBorder="1" applyAlignment="1">
      <alignment horizontal="right" vertical="center" wrapText="1"/>
    </xf>
    <xf numFmtId="164" fontId="7" fillId="3" borderId="2" xfId="0" applyNumberFormat="1" applyFont="1" applyFill="1" applyBorder="1" applyAlignment="1">
      <alignment horizontal="right" vertical="center" wrapText="1"/>
    </xf>
    <xf numFmtId="164" fontId="7" fillId="3" borderId="14" xfId="0" applyNumberFormat="1" applyFont="1" applyFill="1" applyBorder="1" applyAlignment="1">
      <alignment horizontal="right" vertical="center" wrapText="1"/>
    </xf>
    <xf numFmtId="165" fontId="7" fillId="3" borderId="2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left" vertical="center" wrapText="1"/>
    </xf>
    <xf numFmtId="165" fontId="5" fillId="4" borderId="15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165" fontId="5" fillId="5" borderId="15" xfId="0" applyNumberFormat="1" applyFont="1" applyFill="1" applyBorder="1" applyAlignment="1">
      <alignment horizontal="right" vertical="center"/>
    </xf>
    <xf numFmtId="165" fontId="5" fillId="5" borderId="2" xfId="0" applyNumberFormat="1" applyFont="1" applyFill="1" applyBorder="1" applyAlignment="1">
      <alignment horizontal="right" vertical="center"/>
    </xf>
    <xf numFmtId="165" fontId="5" fillId="5" borderId="16" xfId="0" applyNumberFormat="1" applyFont="1" applyFill="1" applyBorder="1" applyAlignment="1">
      <alignment horizontal="right" vertical="center"/>
    </xf>
    <xf numFmtId="165" fontId="7" fillId="3" borderId="18" xfId="0" applyNumberFormat="1" applyFont="1" applyFill="1" applyBorder="1" applyAlignment="1">
      <alignment horizontal="right" vertical="center"/>
    </xf>
    <xf numFmtId="164" fontId="2" fillId="7" borderId="19" xfId="0" applyNumberFormat="1" applyFont="1" applyFill="1" applyBorder="1" applyAlignment="1">
      <alignment horizontal="right" vertical="center" wrapText="1"/>
    </xf>
    <xf numFmtId="164" fontId="2" fillId="5" borderId="15" xfId="0" applyNumberFormat="1" applyFont="1" applyFill="1" applyBorder="1" applyAlignment="1">
      <alignment horizontal="right" vertical="center" wrapText="1"/>
    </xf>
    <xf numFmtId="164" fontId="2" fillId="8" borderId="19" xfId="0" applyNumberFormat="1" applyFont="1" applyFill="1" applyBorder="1" applyAlignment="1">
      <alignment horizontal="right" vertical="center" wrapText="1"/>
    </xf>
    <xf numFmtId="164" fontId="2" fillId="9" borderId="15" xfId="0" applyNumberFormat="1" applyFont="1" applyFill="1" applyBorder="1" applyAlignment="1">
      <alignment horizontal="right" vertical="center" wrapText="1"/>
    </xf>
    <xf numFmtId="164" fontId="2" fillId="10" borderId="19" xfId="0" applyNumberFormat="1" applyFont="1" applyFill="1" applyBorder="1" applyAlignment="1">
      <alignment horizontal="right" vertical="center" wrapText="1"/>
    </xf>
    <xf numFmtId="164" fontId="2" fillId="7" borderId="14" xfId="0" applyNumberFormat="1" applyFont="1" applyFill="1" applyBorder="1" applyAlignment="1">
      <alignment horizontal="right" vertical="center" wrapText="1"/>
    </xf>
    <xf numFmtId="164" fontId="2" fillId="5" borderId="2" xfId="0" applyNumberFormat="1" applyFont="1" applyFill="1" applyBorder="1" applyAlignment="1">
      <alignment horizontal="right" vertical="center" wrapText="1"/>
    </xf>
    <xf numFmtId="164" fontId="2" fillId="8" borderId="14" xfId="0" applyNumberFormat="1" applyFont="1" applyFill="1" applyBorder="1" applyAlignment="1">
      <alignment horizontal="right" vertical="center" wrapText="1"/>
    </xf>
    <xf numFmtId="164" fontId="2" fillId="9" borderId="2" xfId="0" applyNumberFormat="1" applyFont="1" applyFill="1" applyBorder="1" applyAlignment="1">
      <alignment horizontal="right" vertical="center" wrapText="1"/>
    </xf>
    <xf numFmtId="164" fontId="2" fillId="10" borderId="14" xfId="0" applyNumberFormat="1" applyFont="1" applyFill="1" applyBorder="1" applyAlignment="1">
      <alignment horizontal="right" vertical="center" wrapText="1"/>
    </xf>
    <xf numFmtId="164" fontId="2" fillId="7" borderId="0" xfId="0" applyNumberFormat="1" applyFont="1" applyFill="1" applyBorder="1" applyAlignment="1">
      <alignment horizontal="right" vertical="center" wrapText="1"/>
    </xf>
    <xf numFmtId="164" fontId="2" fillId="5" borderId="16" xfId="0" applyNumberFormat="1" applyFont="1" applyFill="1" applyBorder="1" applyAlignment="1">
      <alignment horizontal="right" vertical="center" wrapText="1"/>
    </xf>
    <xf numFmtId="164" fontId="2" fillId="8" borderId="0" xfId="0" applyNumberFormat="1" applyFont="1" applyFill="1" applyBorder="1" applyAlignment="1">
      <alignment horizontal="right" vertical="center" wrapText="1"/>
    </xf>
    <xf numFmtId="164" fontId="2" fillId="9" borderId="16" xfId="0" applyNumberFormat="1" applyFont="1" applyFill="1" applyBorder="1" applyAlignment="1">
      <alignment horizontal="right" vertical="center" wrapText="1"/>
    </xf>
    <xf numFmtId="164" fontId="2" fillId="10" borderId="0" xfId="0" applyNumberFormat="1" applyFont="1" applyFill="1" applyBorder="1" applyAlignment="1">
      <alignment horizontal="right" vertical="center" wrapText="1"/>
    </xf>
    <xf numFmtId="164" fontId="2" fillId="7" borderId="2" xfId="0" applyNumberFormat="1" applyFont="1" applyFill="1" applyBorder="1" applyAlignment="1">
      <alignment horizontal="right" vertical="center" wrapText="1"/>
    </xf>
    <xf numFmtId="164" fontId="2" fillId="8" borderId="2" xfId="0" applyNumberFormat="1" applyFont="1" applyFill="1" applyBorder="1" applyAlignment="1">
      <alignment horizontal="right" vertical="center" wrapText="1"/>
    </xf>
    <xf numFmtId="164" fontId="2" fillId="10" borderId="2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165" fontId="5" fillId="4" borderId="7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left" vertical="center" wrapText="1"/>
    </xf>
    <xf numFmtId="165" fontId="5" fillId="4" borderId="22" xfId="0" applyNumberFormat="1" applyFont="1" applyFill="1" applyBorder="1" applyAlignment="1">
      <alignment horizontal="right" vertical="center"/>
    </xf>
    <xf numFmtId="165" fontId="5" fillId="4" borderId="23" xfId="0" applyNumberFormat="1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left" vertical="center" wrapText="1"/>
    </xf>
    <xf numFmtId="165" fontId="7" fillId="3" borderId="12" xfId="0" applyNumberFormat="1" applyFont="1" applyFill="1" applyBorder="1" applyAlignment="1">
      <alignment horizontal="right" vertical="center"/>
    </xf>
    <xf numFmtId="0" fontId="9" fillId="11" borderId="9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 wrapText="1"/>
    </xf>
    <xf numFmtId="0" fontId="9" fillId="16" borderId="2" xfId="0" applyFont="1" applyFill="1" applyBorder="1" applyAlignment="1">
      <alignment horizontal="center" vertical="center" wrapText="1"/>
    </xf>
    <xf numFmtId="0" fontId="4" fillId="11" borderId="2" xfId="1" applyFont="1" applyFill="1" applyBorder="1" applyAlignment="1">
      <alignment horizontal="center" vertical="center" wrapText="1"/>
    </xf>
    <xf numFmtId="0" fontId="7" fillId="17" borderId="2" xfId="0" applyFont="1" applyFill="1" applyBorder="1" applyAlignment="1">
      <alignment vertical="center"/>
    </xf>
    <xf numFmtId="164" fontId="7" fillId="17" borderId="2" xfId="0" applyNumberFormat="1" applyFont="1" applyFill="1" applyBorder="1" applyAlignment="1">
      <alignment vertical="center"/>
    </xf>
    <xf numFmtId="165" fontId="7" fillId="17" borderId="2" xfId="0" applyNumberFormat="1" applyFont="1" applyFill="1" applyBorder="1" applyAlignment="1">
      <alignment vertical="center"/>
    </xf>
    <xf numFmtId="164" fontId="7" fillId="17" borderId="14" xfId="0" applyNumberFormat="1" applyFont="1" applyFill="1" applyBorder="1" applyAlignment="1">
      <alignment vertical="center"/>
    </xf>
    <xf numFmtId="164" fontId="2" fillId="5" borderId="14" xfId="0" applyNumberFormat="1" applyFont="1" applyFill="1" applyBorder="1" applyAlignment="1">
      <alignment horizontal="right" vertical="center" wrapText="1"/>
    </xf>
    <xf numFmtId="164" fontId="2" fillId="9" borderId="14" xfId="0" applyNumberFormat="1" applyFont="1" applyFill="1" applyBorder="1" applyAlignment="1">
      <alignment horizontal="right" vertical="center" wrapText="1"/>
    </xf>
    <xf numFmtId="0" fontId="14" fillId="11" borderId="12" xfId="1" applyFont="1" applyFill="1" applyBorder="1" applyAlignment="1">
      <alignment horizontal="center" vertical="center" wrapText="1"/>
    </xf>
    <xf numFmtId="165" fontId="7" fillId="17" borderId="2" xfId="0" applyNumberFormat="1" applyFont="1" applyFill="1" applyBorder="1" applyAlignment="1">
      <alignment horizontal="right" vertical="center"/>
    </xf>
    <xf numFmtId="165" fontId="7" fillId="17" borderId="9" xfId="0" applyNumberFormat="1" applyFont="1" applyFill="1" applyBorder="1" applyAlignment="1">
      <alignment horizontal="right" vertical="center"/>
    </xf>
    <xf numFmtId="16" fontId="2" fillId="0" borderId="0" xfId="0" applyNumberFormat="1" applyFont="1" applyAlignment="1">
      <alignment horizontal="right"/>
    </xf>
    <xf numFmtId="0" fontId="2" fillId="6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 wrapText="1"/>
    </xf>
    <xf numFmtId="0" fontId="2" fillId="6" borderId="0" xfId="0" applyFont="1" applyFill="1" applyAlignment="1">
      <alignment horizontal="right" vertical="center" wrapText="1"/>
    </xf>
    <xf numFmtId="165" fontId="15" fillId="6" borderId="15" xfId="0" applyNumberFormat="1" applyFont="1" applyFill="1" applyBorder="1" applyAlignment="1">
      <alignment horizontal="right" vertical="center" wrapText="1"/>
    </xf>
    <xf numFmtId="165" fontId="6" fillId="6" borderId="24" xfId="0" applyNumberFormat="1" applyFont="1" applyFill="1" applyBorder="1" applyAlignment="1">
      <alignment horizontal="right" vertical="center" wrapText="1"/>
    </xf>
    <xf numFmtId="165" fontId="15" fillId="6" borderId="2" xfId="0" applyNumberFormat="1" applyFont="1" applyFill="1" applyBorder="1" applyAlignment="1">
      <alignment horizontal="right" vertical="center" wrapText="1"/>
    </xf>
    <xf numFmtId="165" fontId="6" fillId="6" borderId="25" xfId="0" applyNumberFormat="1" applyFont="1" applyFill="1" applyBorder="1" applyAlignment="1">
      <alignment horizontal="right" vertical="center" wrapText="1"/>
    </xf>
    <xf numFmtId="165" fontId="15" fillId="0" borderId="6" xfId="0" applyNumberFormat="1" applyFont="1" applyFill="1" applyBorder="1" applyAlignment="1">
      <alignment horizontal="right" vertical="center" wrapText="1"/>
    </xf>
    <xf numFmtId="165" fontId="6" fillId="6" borderId="26" xfId="0" applyNumberFormat="1" applyFont="1" applyFill="1" applyBorder="1" applyAlignment="1">
      <alignment horizontal="right" vertical="center" wrapText="1"/>
    </xf>
    <xf numFmtId="165" fontId="6" fillId="6" borderId="12" xfId="0" applyNumberFormat="1" applyFont="1" applyFill="1" applyBorder="1" applyAlignment="1">
      <alignment horizontal="right" vertical="center" wrapText="1"/>
    </xf>
    <xf numFmtId="165" fontId="15" fillId="0" borderId="15" xfId="0" applyNumberFormat="1" applyFont="1" applyFill="1" applyBorder="1" applyAlignment="1">
      <alignment horizontal="right" vertical="center" wrapText="1"/>
    </xf>
    <xf numFmtId="165" fontId="6" fillId="6" borderId="22" xfId="0" applyNumberFormat="1" applyFont="1" applyFill="1" applyBorder="1" applyAlignment="1">
      <alignment horizontal="right" vertical="center" wrapText="1"/>
    </xf>
    <xf numFmtId="165" fontId="6" fillId="6" borderId="2" xfId="0" applyNumberFormat="1" applyFont="1" applyFill="1" applyBorder="1" applyAlignment="1">
      <alignment horizontal="right" vertical="center" wrapText="1"/>
    </xf>
    <xf numFmtId="165" fontId="15" fillId="6" borderId="9" xfId="0" applyNumberFormat="1" applyFont="1" applyFill="1" applyBorder="1" applyAlignment="1">
      <alignment horizontal="right" vertical="center" wrapText="1"/>
    </xf>
    <xf numFmtId="165" fontId="6" fillId="6" borderId="7" xfId="0" applyNumberFormat="1" applyFont="1" applyFill="1" applyBorder="1" applyAlignment="1">
      <alignment horizontal="right" vertical="center" wrapText="1"/>
    </xf>
    <xf numFmtId="165" fontId="15" fillId="6" borderId="21" xfId="0" applyNumberFormat="1" applyFont="1" applyFill="1" applyBorder="1" applyAlignment="1">
      <alignment horizontal="right" vertical="center" wrapText="1"/>
    </xf>
    <xf numFmtId="165" fontId="15" fillId="0" borderId="4" xfId="0" applyNumberFormat="1" applyFont="1" applyFill="1" applyBorder="1" applyAlignment="1">
      <alignment horizontal="right" vertical="center" wrapText="1"/>
    </xf>
    <xf numFmtId="165" fontId="15" fillId="6" borderId="20" xfId="0" applyNumberFormat="1" applyFont="1" applyFill="1" applyBorder="1" applyAlignment="1">
      <alignment horizontal="right" vertical="center" wrapText="1"/>
    </xf>
    <xf numFmtId="165" fontId="6" fillId="6" borderId="15" xfId="0" applyNumberFormat="1" applyFont="1" applyFill="1" applyBorder="1" applyAlignment="1">
      <alignment horizontal="right" vertical="center" wrapText="1"/>
    </xf>
    <xf numFmtId="165" fontId="15" fillId="6" borderId="16" xfId="0" applyNumberFormat="1" applyFont="1" applyFill="1" applyBorder="1" applyAlignment="1">
      <alignment horizontal="right" vertical="center" wrapText="1"/>
    </xf>
    <xf numFmtId="164" fontId="2" fillId="7" borderId="9" xfId="0" applyNumberFormat="1" applyFont="1" applyFill="1" applyBorder="1" applyAlignment="1">
      <alignment horizontal="right" vertical="center" wrapText="1"/>
    </xf>
    <xf numFmtId="164" fontId="7" fillId="3" borderId="12" xfId="0" applyNumberFormat="1" applyFont="1" applyFill="1" applyBorder="1" applyAlignment="1">
      <alignment horizontal="right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0" fontId="11" fillId="13" borderId="14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4" borderId="14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1" fillId="16" borderId="14" xfId="0" applyFont="1" applyFill="1" applyBorder="1" applyAlignment="1">
      <alignment horizontal="center" vertical="center" wrapText="1"/>
    </xf>
    <xf numFmtId="0" fontId="12" fillId="6" borderId="0" xfId="0" applyFont="1" applyFill="1"/>
    <xf numFmtId="0" fontId="16" fillId="6" borderId="2" xfId="0" applyFont="1" applyFill="1" applyBorder="1" applyAlignment="1">
      <alignment horizontal="center" vertical="center" wrapText="1"/>
    </xf>
    <xf numFmtId="164" fontId="10" fillId="18" borderId="17" xfId="0" applyNumberFormat="1" applyFont="1" applyFill="1" applyBorder="1"/>
    <xf numFmtId="164" fontId="17" fillId="18" borderId="17" xfId="0" applyNumberFormat="1" applyFont="1" applyFill="1" applyBorder="1"/>
    <xf numFmtId="165" fontId="10" fillId="18" borderId="17" xfId="0" applyNumberFormat="1" applyFont="1" applyFill="1" applyBorder="1"/>
    <xf numFmtId="164" fontId="10" fillId="19" borderId="2" xfId="0" applyNumberFormat="1" applyFont="1" applyFill="1" applyBorder="1"/>
    <xf numFmtId="164" fontId="17" fillId="19" borderId="2" xfId="0" applyNumberFormat="1" applyFont="1" applyFill="1" applyBorder="1"/>
    <xf numFmtId="0" fontId="10" fillId="19" borderId="2" xfId="0" applyFont="1" applyFill="1" applyBorder="1"/>
    <xf numFmtId="165" fontId="10" fillId="19" borderId="2" xfId="0" applyNumberFormat="1" applyFont="1" applyFill="1" applyBorder="1"/>
    <xf numFmtId="0" fontId="10" fillId="6" borderId="0" xfId="0" applyFont="1" applyFill="1"/>
    <xf numFmtId="0" fontId="13" fillId="6" borderId="0" xfId="0" applyFont="1" applyFill="1"/>
    <xf numFmtId="164" fontId="10" fillId="6" borderId="17" xfId="0" applyNumberFormat="1" applyFont="1" applyFill="1" applyBorder="1"/>
    <xf numFmtId="164" fontId="17" fillId="6" borderId="17" xfId="0" applyNumberFormat="1" applyFont="1" applyFill="1" applyBorder="1"/>
    <xf numFmtId="165" fontId="10" fillId="6" borderId="17" xfId="0" applyNumberFormat="1" applyFont="1" applyFill="1" applyBorder="1"/>
    <xf numFmtId="0" fontId="3" fillId="20" borderId="27" xfId="0" applyFont="1" applyFill="1" applyBorder="1" applyAlignment="1">
      <alignment horizontal="center" vertical="center" wrapText="1"/>
    </xf>
    <xf numFmtId="0" fontId="3" fillId="20" borderId="6" xfId="0" applyFont="1" applyFill="1" applyBorder="1" applyAlignment="1">
      <alignment horizontal="center" vertical="center" wrapText="1"/>
    </xf>
    <xf numFmtId="0" fontId="3" fillId="20" borderId="11" xfId="0" applyFont="1" applyFill="1" applyBorder="1" applyAlignment="1">
      <alignment horizontal="center" vertical="center" wrapText="1"/>
    </xf>
    <xf numFmtId="0" fontId="3" fillId="20" borderId="2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20" borderId="15" xfId="0" applyFont="1" applyFill="1" applyBorder="1" applyAlignment="1">
      <alignment horizontal="center" vertical="center" wrapText="1"/>
    </xf>
    <xf numFmtId="0" fontId="3" fillId="20" borderId="16" xfId="0" applyFont="1" applyFill="1" applyBorder="1" applyAlignment="1">
      <alignment horizontal="center" vertical="center" wrapText="1"/>
    </xf>
    <xf numFmtId="0" fontId="3" fillId="20" borderId="17" xfId="0" applyFont="1" applyFill="1" applyBorder="1" applyAlignment="1">
      <alignment horizontal="center" vertical="center" wrapText="1"/>
    </xf>
    <xf numFmtId="0" fontId="3" fillId="20" borderId="13" xfId="0" applyFont="1" applyFill="1" applyBorder="1" applyAlignment="1">
      <alignment horizontal="center" vertical="center" wrapText="1"/>
    </xf>
    <xf numFmtId="0" fontId="3" fillId="20" borderId="29" xfId="0" applyFont="1" applyFill="1" applyBorder="1" applyAlignment="1">
      <alignment horizontal="center" vertical="center" wrapText="1"/>
    </xf>
    <xf numFmtId="0" fontId="3" fillId="20" borderId="30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CC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1c17e5a629043e6/EL.%20MATENAVARUTIUN/LRAVCHARNER/B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GEXARV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1c17e5a629043e6/EL.%20MATENAVARUTIUN/LRAVCHARNER/lracuci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r\SkyDrive\TRANSPORT\CUCAKNER-2012-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1c17e5a629043e6/EL.%20MATENAVARUTIUN/LRAVCHARNER/B-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1c17e5a629043e6/EL.%20MATENAVARUTIUN/LRAVCHARNER/GEXARV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1c17e5a629043e6/EL.%20MATENAVARUTIUN/LRAVCHARNER/GANY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1c17e5a629043e6/EL.%20MATENAVARUTIUN/LRAVCHARNER/MIJI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1c17e5a629043e6/EL.%20MATENAVARUTIUN/LRAVCHARNER/AVA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1c17e5a629043e6/EL.%20MATENAVARUTIUN/LRAVCHARNER/ARHE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1c17e5a629043e6/EL.%20MATENAVARUTIUN/LRAVCHARNER/QOLE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ndhanur"/>
      <sheetName val="usvchar"/>
      <sheetName val="partq"/>
      <sheetName val="usvchar (2)"/>
    </sheetNames>
    <sheetDataSet>
      <sheetData sheetId="0">
        <row r="19">
          <cell r="E19">
            <v>3117</v>
          </cell>
          <cell r="F19">
            <v>269</v>
          </cell>
          <cell r="H19">
            <v>2848</v>
          </cell>
          <cell r="J19">
            <v>3087</v>
          </cell>
          <cell r="K19">
            <v>262</v>
          </cell>
          <cell r="M19">
            <v>2825</v>
          </cell>
          <cell r="O19">
            <v>3054</v>
          </cell>
          <cell r="P19">
            <v>257</v>
          </cell>
          <cell r="R19">
            <v>2797</v>
          </cell>
          <cell r="T19">
            <v>3044</v>
          </cell>
          <cell r="U19">
            <v>257</v>
          </cell>
          <cell r="W19">
            <v>2787</v>
          </cell>
          <cell r="Y19">
            <v>2998</v>
          </cell>
          <cell r="Z19">
            <v>244</v>
          </cell>
          <cell r="AB19">
            <v>2754</v>
          </cell>
          <cell r="AD19">
            <v>2985</v>
          </cell>
          <cell r="AE19">
            <v>244</v>
          </cell>
          <cell r="AG19">
            <v>2701</v>
          </cell>
          <cell r="AI19">
            <v>2985</v>
          </cell>
          <cell r="AJ19">
            <v>244</v>
          </cell>
          <cell r="AL19">
            <v>2680</v>
          </cell>
          <cell r="AN19">
            <v>2962</v>
          </cell>
          <cell r="AO19">
            <v>244</v>
          </cell>
          <cell r="AQ19">
            <v>2642</v>
          </cell>
          <cell r="AS19">
            <v>2962</v>
          </cell>
          <cell r="AT19">
            <v>244</v>
          </cell>
          <cell r="AV19">
            <v>2574</v>
          </cell>
          <cell r="AX19">
            <v>2955</v>
          </cell>
          <cell r="AY19">
            <v>244</v>
          </cell>
          <cell r="BA19">
            <v>2176</v>
          </cell>
        </row>
        <row r="28">
          <cell r="E28">
            <v>1022</v>
          </cell>
          <cell r="F28">
            <v>13</v>
          </cell>
          <cell r="H28">
            <v>1009</v>
          </cell>
          <cell r="J28">
            <v>954</v>
          </cell>
          <cell r="K28">
            <v>13</v>
          </cell>
          <cell r="M28">
            <v>941</v>
          </cell>
          <cell r="O28">
            <v>1078</v>
          </cell>
          <cell r="P28">
            <v>13</v>
          </cell>
          <cell r="R28">
            <v>1065</v>
          </cell>
          <cell r="T28">
            <v>1026</v>
          </cell>
          <cell r="U28">
            <v>13</v>
          </cell>
          <cell r="W28">
            <v>1013</v>
          </cell>
          <cell r="Y28">
            <v>922</v>
          </cell>
          <cell r="Z28">
            <v>13</v>
          </cell>
          <cell r="AB28">
            <v>909</v>
          </cell>
          <cell r="AD28">
            <v>896</v>
          </cell>
          <cell r="AE28">
            <v>13</v>
          </cell>
          <cell r="AG28">
            <v>883</v>
          </cell>
          <cell r="AI28">
            <v>893</v>
          </cell>
          <cell r="AJ28">
            <v>13</v>
          </cell>
          <cell r="AL28">
            <v>880</v>
          </cell>
          <cell r="AN28">
            <v>919</v>
          </cell>
          <cell r="AO28">
            <v>13</v>
          </cell>
          <cell r="AQ28">
            <v>893</v>
          </cell>
          <cell r="AS28">
            <v>916</v>
          </cell>
          <cell r="AT28">
            <v>13</v>
          </cell>
          <cell r="AV28">
            <v>890</v>
          </cell>
          <cell r="AX28">
            <v>912</v>
          </cell>
          <cell r="AY28">
            <v>13</v>
          </cell>
          <cell r="BA28">
            <v>851</v>
          </cell>
        </row>
        <row r="42">
          <cell r="E42">
            <v>1142</v>
          </cell>
          <cell r="F42">
            <v>0</v>
          </cell>
          <cell r="H42">
            <v>1142</v>
          </cell>
          <cell r="J42">
            <v>1094</v>
          </cell>
          <cell r="K42">
            <v>0</v>
          </cell>
          <cell r="M42">
            <v>1094</v>
          </cell>
          <cell r="O42">
            <v>1059</v>
          </cell>
          <cell r="P42">
            <v>0</v>
          </cell>
          <cell r="R42">
            <v>1059</v>
          </cell>
          <cell r="T42">
            <v>1002</v>
          </cell>
          <cell r="U42">
            <v>0</v>
          </cell>
          <cell r="W42">
            <v>1002</v>
          </cell>
          <cell r="Y42">
            <v>910</v>
          </cell>
          <cell r="AB42">
            <v>910</v>
          </cell>
          <cell r="AD42">
            <v>921</v>
          </cell>
          <cell r="AE42">
            <v>0</v>
          </cell>
          <cell r="AG42">
            <v>921</v>
          </cell>
          <cell r="AI42">
            <v>865</v>
          </cell>
          <cell r="AJ42">
            <v>0</v>
          </cell>
          <cell r="AL42">
            <v>855</v>
          </cell>
          <cell r="AN42">
            <v>851</v>
          </cell>
          <cell r="AO42">
            <v>0</v>
          </cell>
          <cell r="AQ42">
            <v>841</v>
          </cell>
          <cell r="AS42">
            <v>870</v>
          </cell>
          <cell r="AT42">
            <v>0</v>
          </cell>
          <cell r="AV42">
            <v>860</v>
          </cell>
          <cell r="AX42">
            <v>33</v>
          </cell>
          <cell r="AY42">
            <v>0</v>
          </cell>
          <cell r="BA42">
            <v>20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ndhanur"/>
      <sheetName val="usvchar"/>
      <sheetName val="պարտք"/>
    </sheetNames>
    <sheetDataSet>
      <sheetData sheetId="0">
        <row r="38">
          <cell r="E38">
            <v>381</v>
          </cell>
          <cell r="F38">
            <v>0</v>
          </cell>
          <cell r="H38">
            <v>381</v>
          </cell>
          <cell r="J38">
            <v>345</v>
          </cell>
          <cell r="M38">
            <v>345</v>
          </cell>
          <cell r="O38">
            <v>337</v>
          </cell>
          <cell r="P38">
            <v>0</v>
          </cell>
          <cell r="R38">
            <v>329</v>
          </cell>
          <cell r="T38">
            <v>299</v>
          </cell>
          <cell r="U38">
            <v>0</v>
          </cell>
          <cell r="W38">
            <v>291</v>
          </cell>
          <cell r="Y38">
            <v>251</v>
          </cell>
          <cell r="Z38">
            <v>0</v>
          </cell>
          <cell r="AB38">
            <v>243</v>
          </cell>
          <cell r="AD38">
            <v>343</v>
          </cell>
          <cell r="AE38">
            <v>0</v>
          </cell>
          <cell r="AG38">
            <v>331</v>
          </cell>
          <cell r="AI38">
            <v>314</v>
          </cell>
          <cell r="AJ38">
            <v>0</v>
          </cell>
          <cell r="AL38">
            <v>312</v>
          </cell>
          <cell r="AN38">
            <v>304</v>
          </cell>
          <cell r="AO38">
            <v>0</v>
          </cell>
          <cell r="AQ38">
            <v>301</v>
          </cell>
          <cell r="AS38">
            <v>273</v>
          </cell>
          <cell r="AT38">
            <v>0</v>
          </cell>
          <cell r="AV38">
            <v>237</v>
          </cell>
          <cell r="AX38">
            <v>0</v>
          </cell>
          <cell r="AY38">
            <v>0</v>
          </cell>
          <cell r="BA38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ndhanur"/>
      <sheetName val="usvchar"/>
      <sheetName val="partqer"/>
    </sheetNames>
    <sheetDataSet>
      <sheetData sheetId="0">
        <row r="3">
          <cell r="C3">
            <v>86</v>
          </cell>
          <cell r="F3">
            <v>86</v>
          </cell>
          <cell r="H3">
            <v>94</v>
          </cell>
          <cell r="K3">
            <v>94</v>
          </cell>
          <cell r="M3">
            <v>102</v>
          </cell>
          <cell r="P3">
            <v>102</v>
          </cell>
          <cell r="R3">
            <v>110</v>
          </cell>
          <cell r="U3">
            <v>102</v>
          </cell>
          <cell r="W3">
            <v>94</v>
          </cell>
          <cell r="Z3">
            <v>94</v>
          </cell>
          <cell r="AB3">
            <v>126</v>
          </cell>
          <cell r="AE3">
            <v>126</v>
          </cell>
          <cell r="AG3">
            <v>118</v>
          </cell>
          <cell r="AJ3">
            <v>110</v>
          </cell>
          <cell r="AL3">
            <v>86</v>
          </cell>
          <cell r="AO3">
            <v>0</v>
          </cell>
          <cell r="AQ3">
            <v>86</v>
          </cell>
          <cell r="AT3">
            <v>0</v>
          </cell>
        </row>
        <row r="4">
          <cell r="C4">
            <v>60</v>
          </cell>
          <cell r="F4">
            <v>60</v>
          </cell>
          <cell r="H4">
            <v>76</v>
          </cell>
          <cell r="K4">
            <v>70</v>
          </cell>
          <cell r="M4">
            <v>108</v>
          </cell>
          <cell r="P4">
            <v>102</v>
          </cell>
          <cell r="R4">
            <v>102</v>
          </cell>
          <cell r="U4">
            <v>96</v>
          </cell>
          <cell r="W4">
            <v>70</v>
          </cell>
          <cell r="Z4">
            <v>70</v>
          </cell>
          <cell r="AB4">
            <v>76</v>
          </cell>
          <cell r="AE4">
            <v>76</v>
          </cell>
          <cell r="AG4">
            <v>100</v>
          </cell>
          <cell r="AJ4">
            <v>94</v>
          </cell>
          <cell r="AL4">
            <v>60</v>
          </cell>
          <cell r="AO4">
            <v>0</v>
          </cell>
          <cell r="AQ4">
            <v>60</v>
          </cell>
          <cell r="AT4">
            <v>0</v>
          </cell>
        </row>
        <row r="5">
          <cell r="C5">
            <v>98</v>
          </cell>
          <cell r="F5">
            <v>98</v>
          </cell>
          <cell r="H5">
            <v>106</v>
          </cell>
          <cell r="K5">
            <v>106</v>
          </cell>
          <cell r="M5">
            <v>108</v>
          </cell>
          <cell r="P5">
            <v>108</v>
          </cell>
          <cell r="R5">
            <v>100</v>
          </cell>
          <cell r="U5">
            <v>100</v>
          </cell>
          <cell r="W5">
            <v>98</v>
          </cell>
          <cell r="Z5">
            <v>98</v>
          </cell>
          <cell r="AB5">
            <v>92</v>
          </cell>
          <cell r="AE5">
            <v>92</v>
          </cell>
          <cell r="AG5">
            <v>100</v>
          </cell>
          <cell r="AJ5">
            <v>88</v>
          </cell>
          <cell r="AL5">
            <v>72</v>
          </cell>
          <cell r="AO5">
            <v>0</v>
          </cell>
          <cell r="AQ5">
            <v>72</v>
          </cell>
          <cell r="AT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ԱՄՓՈՓ"/>
      <sheetName val="ՑՈՒՑԱԿՆԵՐ"/>
      <sheetName val="ԳՐԱՍԵՆՅԱԿ"/>
      <sheetName val="ՎԱՐՈՐԴ"/>
      <sheetName val="ՃԱՄՓՈՐԴ."/>
      <sheetName val="տպելու"/>
      <sheetName val="վճ. բլանկ"/>
      <sheetName val="ԵՐԹՈՒՂԻ"/>
      <sheetName val="ՕԳՏՎՈՂՆԵՐ"/>
      <sheetName val="պարտքեր"/>
    </sheetNames>
    <sheetDataSet>
      <sheetData sheetId="0">
        <row r="5">
          <cell r="A5" t="str">
            <v>Նոր դպրոց-պարտեզ</v>
          </cell>
        </row>
        <row r="6">
          <cell r="A6" t="str">
            <v>Դպրոց-պարտեզ</v>
          </cell>
        </row>
        <row r="7">
          <cell r="A7" t="str">
            <v>Գեղ. կրտսեր դպրոց</v>
          </cell>
        </row>
        <row r="8">
          <cell r="A8" t="str">
            <v>Հիմնական դպրոց</v>
          </cell>
        </row>
        <row r="9">
          <cell r="A9" t="str">
            <v>Միջին դպրոց</v>
          </cell>
        </row>
        <row r="10">
          <cell r="A10" t="str">
            <v>Ավագ դպոց-վարժարան</v>
          </cell>
        </row>
        <row r="11">
          <cell r="A11" t="str">
            <v>Գեղ. ավագ դպրոց</v>
          </cell>
        </row>
        <row r="12">
          <cell r="A12" t="str">
            <v>Արհեստ. ավագ դպրոց</v>
          </cell>
        </row>
      </sheetData>
      <sheetData sheetId="1">
        <row r="577">
          <cell r="D577" t="str">
            <v>Արհեստ. ավագ դպրոց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ndhanur"/>
      <sheetName val="usvchar"/>
      <sheetName val="Մարտի պարտք"/>
      <sheetName val="ապրիլ"/>
    </sheetNames>
    <sheetDataSet>
      <sheetData sheetId="0">
        <row r="19">
          <cell r="E19">
            <v>3237.5</v>
          </cell>
          <cell r="F19">
            <v>221</v>
          </cell>
          <cell r="H19">
            <v>3016.5</v>
          </cell>
          <cell r="J19">
            <v>3302</v>
          </cell>
          <cell r="K19">
            <v>225</v>
          </cell>
          <cell r="M19">
            <v>3077</v>
          </cell>
          <cell r="O19">
            <v>3287.5</v>
          </cell>
          <cell r="P19">
            <v>231</v>
          </cell>
          <cell r="R19">
            <v>3046.5</v>
          </cell>
          <cell r="T19">
            <v>3206</v>
          </cell>
          <cell r="U19">
            <v>221</v>
          </cell>
          <cell r="W19">
            <v>2975</v>
          </cell>
          <cell r="Y19">
            <v>3072.5</v>
          </cell>
          <cell r="Z19">
            <v>241</v>
          </cell>
          <cell r="AB19">
            <v>2821.5</v>
          </cell>
          <cell r="AD19">
            <v>3201</v>
          </cell>
          <cell r="AE19">
            <v>241</v>
          </cell>
          <cell r="AG19">
            <v>2930</v>
          </cell>
          <cell r="AI19">
            <v>3180</v>
          </cell>
          <cell r="AJ19">
            <v>241</v>
          </cell>
          <cell r="AL19">
            <v>2856</v>
          </cell>
          <cell r="AN19">
            <v>3144</v>
          </cell>
          <cell r="AO19">
            <v>241</v>
          </cell>
          <cell r="AQ19">
            <v>2749</v>
          </cell>
          <cell r="AS19">
            <v>3168</v>
          </cell>
          <cell r="AT19">
            <v>241</v>
          </cell>
          <cell r="AV19">
            <v>2633</v>
          </cell>
          <cell r="AX19">
            <v>3410</v>
          </cell>
          <cell r="AY19">
            <v>241</v>
          </cell>
          <cell r="BA19">
            <v>2441</v>
          </cell>
        </row>
        <row r="41">
          <cell r="E41">
            <v>509</v>
          </cell>
          <cell r="F41">
            <v>0</v>
          </cell>
          <cell r="H41">
            <v>509</v>
          </cell>
          <cell r="J41">
            <v>507</v>
          </cell>
          <cell r="K41">
            <v>0</v>
          </cell>
          <cell r="M41">
            <v>507</v>
          </cell>
          <cell r="O41">
            <v>515.5</v>
          </cell>
          <cell r="P41">
            <v>0</v>
          </cell>
          <cell r="R41">
            <v>515.5</v>
          </cell>
          <cell r="T41">
            <v>455</v>
          </cell>
          <cell r="U41">
            <v>0</v>
          </cell>
          <cell r="W41">
            <v>455</v>
          </cell>
          <cell r="Y41">
            <v>217.5</v>
          </cell>
          <cell r="Z41">
            <v>0</v>
          </cell>
          <cell r="AB41">
            <v>217.5</v>
          </cell>
          <cell r="AD41">
            <v>480.5</v>
          </cell>
          <cell r="AE41">
            <v>0</v>
          </cell>
          <cell r="AG41">
            <v>480.5</v>
          </cell>
          <cell r="AI41">
            <v>539</v>
          </cell>
          <cell r="AJ41">
            <v>0</v>
          </cell>
          <cell r="AL41">
            <v>539</v>
          </cell>
          <cell r="AN41">
            <v>578</v>
          </cell>
          <cell r="AO41">
            <v>0</v>
          </cell>
          <cell r="AQ41">
            <v>578</v>
          </cell>
          <cell r="AS41">
            <v>658.5</v>
          </cell>
          <cell r="AT41">
            <v>0</v>
          </cell>
          <cell r="AV41">
            <v>658.5</v>
          </cell>
          <cell r="AX41">
            <v>621.5</v>
          </cell>
          <cell r="AY41">
            <v>0</v>
          </cell>
          <cell r="BA41">
            <v>595.5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ndhanur"/>
      <sheetName val="usvchar"/>
      <sheetName val="պարտք"/>
    </sheetNames>
    <sheetDataSet>
      <sheetData sheetId="0">
        <row r="6">
          <cell r="E6">
            <v>238</v>
          </cell>
          <cell r="F6">
            <v>0</v>
          </cell>
          <cell r="H6">
            <v>238</v>
          </cell>
          <cell r="J6">
            <v>258</v>
          </cell>
          <cell r="K6">
            <v>0</v>
          </cell>
          <cell r="M6">
            <v>258</v>
          </cell>
          <cell r="O6">
            <v>248</v>
          </cell>
          <cell r="P6">
            <v>0</v>
          </cell>
          <cell r="R6">
            <v>248</v>
          </cell>
          <cell r="T6">
            <v>235</v>
          </cell>
          <cell r="U6">
            <v>0</v>
          </cell>
          <cell r="W6">
            <v>235</v>
          </cell>
          <cell r="Y6">
            <v>235</v>
          </cell>
          <cell r="Z6">
            <v>0</v>
          </cell>
          <cell r="AB6">
            <v>227</v>
          </cell>
          <cell r="AD6">
            <v>231</v>
          </cell>
          <cell r="AE6">
            <v>0</v>
          </cell>
          <cell r="AG6">
            <v>215</v>
          </cell>
          <cell r="AI6">
            <v>221</v>
          </cell>
          <cell r="AJ6">
            <v>0</v>
          </cell>
          <cell r="AL6">
            <v>208</v>
          </cell>
          <cell r="AN6">
            <v>221</v>
          </cell>
          <cell r="AO6">
            <v>0</v>
          </cell>
          <cell r="AQ6">
            <v>195</v>
          </cell>
          <cell r="AS6">
            <v>231</v>
          </cell>
          <cell r="AT6">
            <v>0</v>
          </cell>
          <cell r="AV6">
            <v>208</v>
          </cell>
          <cell r="AX6">
            <v>218</v>
          </cell>
          <cell r="AY6">
            <v>0</v>
          </cell>
          <cell r="BA6">
            <v>195</v>
          </cell>
        </row>
        <row r="18">
          <cell r="E18">
            <v>1365</v>
          </cell>
          <cell r="F18">
            <v>141</v>
          </cell>
          <cell r="H18">
            <v>1216</v>
          </cell>
          <cell r="J18">
            <v>1342</v>
          </cell>
          <cell r="K18">
            <v>141</v>
          </cell>
          <cell r="M18">
            <v>1193</v>
          </cell>
          <cell r="O18">
            <v>1322</v>
          </cell>
          <cell r="P18">
            <v>145</v>
          </cell>
          <cell r="R18">
            <v>1169</v>
          </cell>
          <cell r="T18">
            <v>1309</v>
          </cell>
          <cell r="U18">
            <v>151</v>
          </cell>
          <cell r="W18">
            <v>1150</v>
          </cell>
          <cell r="Y18">
            <v>1309</v>
          </cell>
          <cell r="Z18">
            <v>151</v>
          </cell>
          <cell r="AB18">
            <v>1145</v>
          </cell>
          <cell r="AD18">
            <v>1309</v>
          </cell>
          <cell r="AE18">
            <v>151</v>
          </cell>
          <cell r="AG18">
            <v>1132</v>
          </cell>
          <cell r="AI18">
            <v>1309</v>
          </cell>
          <cell r="AJ18">
            <v>151</v>
          </cell>
          <cell r="AL18">
            <v>1103.4279999999999</v>
          </cell>
          <cell r="AN18">
            <v>1309</v>
          </cell>
          <cell r="AO18">
            <v>151</v>
          </cell>
          <cell r="AQ18">
            <v>1085</v>
          </cell>
          <cell r="AS18">
            <v>1309</v>
          </cell>
          <cell r="AT18">
            <v>151</v>
          </cell>
          <cell r="AV18">
            <v>1066</v>
          </cell>
          <cell r="AX18">
            <v>1309</v>
          </cell>
          <cell r="AY18">
            <v>151</v>
          </cell>
          <cell r="BA18">
            <v>1005</v>
          </cell>
        </row>
        <row r="29">
          <cell r="E29">
            <v>1175</v>
          </cell>
          <cell r="F29">
            <v>39</v>
          </cell>
          <cell r="H29">
            <v>1097</v>
          </cell>
          <cell r="J29">
            <v>1193</v>
          </cell>
          <cell r="K29">
            <v>39</v>
          </cell>
          <cell r="M29">
            <v>1102</v>
          </cell>
          <cell r="O29">
            <v>1199</v>
          </cell>
          <cell r="P29">
            <v>52</v>
          </cell>
          <cell r="R29">
            <v>1076</v>
          </cell>
          <cell r="T29">
            <v>1212</v>
          </cell>
          <cell r="U29">
            <v>52</v>
          </cell>
          <cell r="W29">
            <v>1090.3340000000001</v>
          </cell>
          <cell r="Y29">
            <v>1199</v>
          </cell>
          <cell r="Z29">
            <v>52</v>
          </cell>
          <cell r="AB29">
            <v>1064</v>
          </cell>
          <cell r="AD29">
            <v>1170</v>
          </cell>
          <cell r="AE29">
            <v>65</v>
          </cell>
          <cell r="AG29">
            <v>996</v>
          </cell>
          <cell r="AI29">
            <v>1144</v>
          </cell>
          <cell r="AJ29">
            <v>65</v>
          </cell>
          <cell r="AL29">
            <v>955.87</v>
          </cell>
          <cell r="AN29">
            <v>1132</v>
          </cell>
          <cell r="AO29">
            <v>65</v>
          </cell>
          <cell r="AQ29">
            <v>912</v>
          </cell>
          <cell r="AS29">
            <v>1119</v>
          </cell>
          <cell r="AT29">
            <v>65</v>
          </cell>
          <cell r="AV29">
            <v>818</v>
          </cell>
          <cell r="AX29">
            <v>1132</v>
          </cell>
          <cell r="AY29">
            <v>65</v>
          </cell>
          <cell r="BA29">
            <v>693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ndhanur"/>
      <sheetName val="usvchar"/>
      <sheetName val="partqer"/>
      <sheetName val="partqey-02am"/>
      <sheetName val="partqey-03am"/>
      <sheetName val="Sheet2"/>
    </sheetNames>
    <sheetDataSet>
      <sheetData sheetId="0">
        <row r="9">
          <cell r="D9">
            <v>930</v>
          </cell>
          <cell r="E9">
            <v>101</v>
          </cell>
          <cell r="G9">
            <v>829</v>
          </cell>
          <cell r="I9">
            <v>943</v>
          </cell>
          <cell r="J9">
            <v>101</v>
          </cell>
          <cell r="L9">
            <v>842.00019999999995</v>
          </cell>
          <cell r="N9">
            <v>917</v>
          </cell>
          <cell r="O9">
            <v>101</v>
          </cell>
          <cell r="Q9">
            <v>816</v>
          </cell>
          <cell r="S9">
            <v>930</v>
          </cell>
          <cell r="T9">
            <v>101</v>
          </cell>
          <cell r="V9">
            <v>829</v>
          </cell>
          <cell r="X9">
            <v>883</v>
          </cell>
          <cell r="Y9">
            <v>101</v>
          </cell>
          <cell r="AA9">
            <v>782</v>
          </cell>
          <cell r="AC9">
            <v>891</v>
          </cell>
          <cell r="AD9">
            <v>101</v>
          </cell>
          <cell r="AF9">
            <v>790</v>
          </cell>
          <cell r="AH9">
            <v>891</v>
          </cell>
          <cell r="AI9">
            <v>101</v>
          </cell>
          <cell r="AK9">
            <v>790</v>
          </cell>
          <cell r="AM9">
            <v>881</v>
          </cell>
          <cell r="AN9">
            <v>101</v>
          </cell>
          <cell r="AP9">
            <v>780</v>
          </cell>
          <cell r="AR9">
            <v>894</v>
          </cell>
          <cell r="AS9">
            <v>101</v>
          </cell>
          <cell r="AU9">
            <v>781</v>
          </cell>
          <cell r="AW9">
            <v>994</v>
          </cell>
          <cell r="AX9">
            <v>101</v>
          </cell>
          <cell r="AZ9">
            <v>743</v>
          </cell>
        </row>
        <row r="20">
          <cell r="D20">
            <v>313</v>
          </cell>
          <cell r="E20">
            <v>58.9</v>
          </cell>
          <cell r="G20">
            <v>254.1</v>
          </cell>
          <cell r="I20">
            <v>294</v>
          </cell>
          <cell r="J20">
            <v>58.9</v>
          </cell>
          <cell r="L20">
            <v>235.1</v>
          </cell>
          <cell r="N20">
            <v>294</v>
          </cell>
          <cell r="O20">
            <v>58.9</v>
          </cell>
          <cell r="Q20">
            <v>235.1</v>
          </cell>
          <cell r="S20">
            <v>294</v>
          </cell>
          <cell r="T20">
            <v>58.9</v>
          </cell>
          <cell r="V20">
            <v>235.1</v>
          </cell>
          <cell r="X20">
            <v>279</v>
          </cell>
          <cell r="Y20">
            <v>58.9</v>
          </cell>
          <cell r="AA20">
            <v>220.1</v>
          </cell>
          <cell r="AC20">
            <v>279</v>
          </cell>
          <cell r="AD20">
            <v>58.9</v>
          </cell>
          <cell r="AF20">
            <v>220.1</v>
          </cell>
          <cell r="AH20">
            <v>279</v>
          </cell>
          <cell r="AI20">
            <v>58.9</v>
          </cell>
          <cell r="AK20">
            <v>220.1</v>
          </cell>
          <cell r="AM20">
            <v>279</v>
          </cell>
          <cell r="AN20">
            <v>58.9</v>
          </cell>
          <cell r="AP20">
            <v>219.3</v>
          </cell>
          <cell r="AR20">
            <v>284</v>
          </cell>
          <cell r="AS20">
            <v>58.9</v>
          </cell>
          <cell r="AU20">
            <v>206.5</v>
          </cell>
          <cell r="AW20">
            <v>675</v>
          </cell>
          <cell r="AX20">
            <v>58.9</v>
          </cell>
          <cell r="AZ20">
            <v>210.5</v>
          </cell>
        </row>
        <row r="31">
          <cell r="D31">
            <v>690.5</v>
          </cell>
          <cell r="E31">
            <v>0</v>
          </cell>
          <cell r="G31">
            <v>690.5</v>
          </cell>
          <cell r="I31">
            <v>780</v>
          </cell>
          <cell r="J31">
            <v>0</v>
          </cell>
          <cell r="L31">
            <v>780</v>
          </cell>
          <cell r="N31">
            <v>691</v>
          </cell>
          <cell r="O31">
            <v>0</v>
          </cell>
          <cell r="Q31">
            <v>691</v>
          </cell>
          <cell r="S31">
            <v>689</v>
          </cell>
          <cell r="T31">
            <v>0</v>
          </cell>
          <cell r="V31">
            <v>689</v>
          </cell>
          <cell r="X31">
            <v>400</v>
          </cell>
          <cell r="Y31">
            <v>0</v>
          </cell>
          <cell r="AA31">
            <v>400</v>
          </cell>
          <cell r="AC31">
            <v>711</v>
          </cell>
          <cell r="AD31">
            <v>0</v>
          </cell>
          <cell r="AF31">
            <v>711</v>
          </cell>
          <cell r="AH31">
            <v>694</v>
          </cell>
          <cell r="AI31">
            <v>0</v>
          </cell>
          <cell r="AK31">
            <v>694</v>
          </cell>
          <cell r="AM31">
            <v>757</v>
          </cell>
          <cell r="AN31">
            <v>0</v>
          </cell>
          <cell r="AP31">
            <v>757</v>
          </cell>
          <cell r="AR31">
            <v>811.6</v>
          </cell>
          <cell r="AS31">
            <v>0</v>
          </cell>
          <cell r="AU31">
            <v>811.2</v>
          </cell>
          <cell r="AW31">
            <v>779.9</v>
          </cell>
          <cell r="AX31">
            <v>0</v>
          </cell>
          <cell r="AZ31">
            <v>734.1</v>
          </cell>
        </row>
        <row r="43">
          <cell r="D43">
            <v>295</v>
          </cell>
          <cell r="E43">
            <v>0</v>
          </cell>
          <cell r="G43">
            <v>295</v>
          </cell>
          <cell r="I43">
            <v>302</v>
          </cell>
          <cell r="J43">
            <v>0</v>
          </cell>
          <cell r="L43">
            <v>302</v>
          </cell>
          <cell r="N43">
            <v>274</v>
          </cell>
          <cell r="O43">
            <v>0</v>
          </cell>
          <cell r="Q43">
            <v>274</v>
          </cell>
          <cell r="S43">
            <v>274</v>
          </cell>
          <cell r="T43">
            <v>0</v>
          </cell>
          <cell r="V43">
            <v>274</v>
          </cell>
          <cell r="X43">
            <v>240</v>
          </cell>
          <cell r="Y43">
            <v>0</v>
          </cell>
          <cell r="AA43">
            <v>240</v>
          </cell>
          <cell r="AC43">
            <v>240</v>
          </cell>
          <cell r="AD43">
            <v>0</v>
          </cell>
          <cell r="AF43">
            <v>240</v>
          </cell>
          <cell r="AH43">
            <v>240</v>
          </cell>
          <cell r="AI43">
            <v>0</v>
          </cell>
          <cell r="AK43">
            <v>240</v>
          </cell>
          <cell r="AM43">
            <v>240</v>
          </cell>
          <cell r="AN43">
            <v>0</v>
          </cell>
          <cell r="AP43">
            <v>240</v>
          </cell>
          <cell r="AR43">
            <v>244</v>
          </cell>
          <cell r="AS43">
            <v>0</v>
          </cell>
          <cell r="AU43">
            <v>244</v>
          </cell>
          <cell r="AW43">
            <v>0</v>
          </cell>
          <cell r="AX43">
            <v>0</v>
          </cell>
          <cell r="AZ43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ndhanur"/>
      <sheetName val="usvchar"/>
      <sheetName val="partqer"/>
      <sheetName val="partqer1"/>
    </sheetNames>
    <sheetDataSet>
      <sheetData sheetId="0">
        <row r="15">
          <cell r="E15">
            <v>2214</v>
          </cell>
          <cell r="F15">
            <v>149.5</v>
          </cell>
          <cell r="H15">
            <v>2058.5</v>
          </cell>
          <cell r="J15">
            <v>2181</v>
          </cell>
          <cell r="K15">
            <v>149.5</v>
          </cell>
          <cell r="M15">
            <v>2009.5</v>
          </cell>
          <cell r="O15">
            <v>2145</v>
          </cell>
          <cell r="P15">
            <v>143.5</v>
          </cell>
          <cell r="R15">
            <v>1968.5</v>
          </cell>
          <cell r="T15">
            <v>2158</v>
          </cell>
          <cell r="U15">
            <v>143.5</v>
          </cell>
          <cell r="W15">
            <v>1966.5</v>
          </cell>
          <cell r="Y15">
            <v>2158</v>
          </cell>
          <cell r="Z15">
            <v>146.5</v>
          </cell>
          <cell r="AB15">
            <v>1919.5</v>
          </cell>
          <cell r="AD15">
            <v>2145</v>
          </cell>
          <cell r="AE15">
            <v>148.5</v>
          </cell>
          <cell r="AG15">
            <v>1892.5</v>
          </cell>
          <cell r="AI15">
            <v>2195</v>
          </cell>
          <cell r="AJ15">
            <v>158.5</v>
          </cell>
          <cell r="AL15">
            <v>1869.4</v>
          </cell>
          <cell r="AN15">
            <v>2168</v>
          </cell>
          <cell r="AO15">
            <v>162.5</v>
          </cell>
          <cell r="AQ15">
            <v>1825</v>
          </cell>
          <cell r="AS15">
            <v>2168</v>
          </cell>
          <cell r="AT15">
            <v>169.5</v>
          </cell>
          <cell r="AV15">
            <v>1726</v>
          </cell>
          <cell r="AX15">
            <v>2168</v>
          </cell>
          <cell r="AY15">
            <v>172.5</v>
          </cell>
          <cell r="BA15">
            <v>1533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ndhanur"/>
      <sheetName val="usvchar"/>
      <sheetName val="Պարտք"/>
    </sheetNames>
    <sheetDataSet>
      <sheetData sheetId="0">
        <row r="15">
          <cell r="E15">
            <v>2806</v>
          </cell>
          <cell r="F15">
            <v>130</v>
          </cell>
          <cell r="H15">
            <v>2611</v>
          </cell>
          <cell r="J15">
            <v>2822</v>
          </cell>
          <cell r="K15">
            <v>143</v>
          </cell>
          <cell r="M15">
            <v>2570.5</v>
          </cell>
          <cell r="O15">
            <v>2765</v>
          </cell>
          <cell r="P15">
            <v>143</v>
          </cell>
          <cell r="R15">
            <v>2450</v>
          </cell>
          <cell r="T15">
            <v>2745</v>
          </cell>
          <cell r="U15">
            <v>143</v>
          </cell>
          <cell r="W15">
            <v>2377</v>
          </cell>
          <cell r="Y15">
            <v>2752</v>
          </cell>
          <cell r="Z15">
            <v>143</v>
          </cell>
          <cell r="AB15">
            <v>2366</v>
          </cell>
          <cell r="AD15">
            <v>2682</v>
          </cell>
          <cell r="AE15">
            <v>156</v>
          </cell>
          <cell r="AG15">
            <v>2275.1109999999999</v>
          </cell>
          <cell r="AI15">
            <v>2676</v>
          </cell>
          <cell r="AJ15">
            <v>156</v>
          </cell>
          <cell r="AL15">
            <v>2203</v>
          </cell>
          <cell r="AN15">
            <v>2626</v>
          </cell>
          <cell r="AO15">
            <v>156</v>
          </cell>
          <cell r="AQ15">
            <v>2041.278</v>
          </cell>
          <cell r="AS15">
            <v>2613</v>
          </cell>
          <cell r="AT15">
            <v>156</v>
          </cell>
          <cell r="AV15">
            <v>1835.6680000000001</v>
          </cell>
          <cell r="AX15">
            <v>2619</v>
          </cell>
          <cell r="AY15">
            <v>156</v>
          </cell>
          <cell r="BA15">
            <v>1470.5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ndhanur"/>
      <sheetName val="usvchar"/>
      <sheetName val="partqer-1"/>
      <sheetName val="partqer-2"/>
      <sheetName val="partqer-3"/>
    </sheetNames>
    <sheetDataSet>
      <sheetData sheetId="0">
        <row r="12">
          <cell r="E12">
            <v>2057.5</v>
          </cell>
          <cell r="F12">
            <v>115</v>
          </cell>
          <cell r="H12">
            <v>1742</v>
          </cell>
          <cell r="J12">
            <v>2076</v>
          </cell>
          <cell r="K12">
            <v>115</v>
          </cell>
          <cell r="M12">
            <v>1691.5</v>
          </cell>
          <cell r="O12">
            <v>2141</v>
          </cell>
          <cell r="P12">
            <v>115</v>
          </cell>
          <cell r="R12">
            <v>1668.5</v>
          </cell>
          <cell r="T12">
            <v>2141</v>
          </cell>
          <cell r="U12">
            <v>115</v>
          </cell>
          <cell r="W12">
            <v>1650.5</v>
          </cell>
          <cell r="Y12">
            <v>2064</v>
          </cell>
          <cell r="Z12">
            <v>115</v>
          </cell>
          <cell r="AB12">
            <v>1539</v>
          </cell>
          <cell r="AD12">
            <v>2038</v>
          </cell>
          <cell r="AE12">
            <v>115</v>
          </cell>
          <cell r="AG12">
            <v>1488</v>
          </cell>
          <cell r="AI12">
            <v>2025</v>
          </cell>
          <cell r="AJ12">
            <v>115</v>
          </cell>
          <cell r="AL12">
            <v>1446</v>
          </cell>
          <cell r="AN12">
            <v>2026</v>
          </cell>
          <cell r="AO12">
            <v>115</v>
          </cell>
          <cell r="AQ12">
            <v>1390</v>
          </cell>
          <cell r="AS12">
            <v>2039</v>
          </cell>
          <cell r="AT12">
            <v>115</v>
          </cell>
          <cell r="AV12">
            <v>1283</v>
          </cell>
          <cell r="AX12">
            <v>2013</v>
          </cell>
          <cell r="AY12">
            <v>115</v>
          </cell>
          <cell r="BA12">
            <v>1012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ndhanur"/>
      <sheetName val="usvchar"/>
      <sheetName val="partqer"/>
    </sheetNames>
    <sheetDataSet>
      <sheetData sheetId="0">
        <row r="8">
          <cell r="C8">
            <v>865</v>
          </cell>
          <cell r="D8">
            <v>0</v>
          </cell>
          <cell r="F8">
            <v>865</v>
          </cell>
          <cell r="H8">
            <v>860</v>
          </cell>
          <cell r="I8">
            <v>0</v>
          </cell>
          <cell r="K8">
            <v>850</v>
          </cell>
          <cell r="M8">
            <v>835</v>
          </cell>
          <cell r="N8">
            <v>0</v>
          </cell>
          <cell r="P8">
            <v>824.5</v>
          </cell>
          <cell r="R8">
            <v>835</v>
          </cell>
          <cell r="S8">
            <v>0</v>
          </cell>
          <cell r="U8">
            <v>824.5</v>
          </cell>
          <cell r="W8">
            <v>825</v>
          </cell>
          <cell r="X8">
            <v>0</v>
          </cell>
          <cell r="Z8">
            <v>785</v>
          </cell>
          <cell r="AB8">
            <v>825</v>
          </cell>
          <cell r="AC8">
            <v>0</v>
          </cell>
          <cell r="AE8">
            <v>729</v>
          </cell>
          <cell r="AG8">
            <v>825</v>
          </cell>
          <cell r="AH8">
            <v>0</v>
          </cell>
          <cell r="AJ8">
            <v>719.5</v>
          </cell>
          <cell r="AL8">
            <v>815</v>
          </cell>
          <cell r="AM8">
            <v>0</v>
          </cell>
          <cell r="AO8">
            <v>693</v>
          </cell>
          <cell r="AQ8">
            <v>815</v>
          </cell>
          <cell r="AR8">
            <v>0</v>
          </cell>
          <cell r="AT8">
            <v>600</v>
          </cell>
          <cell r="AV8">
            <v>815</v>
          </cell>
          <cell r="AW8">
            <v>0</v>
          </cell>
          <cell r="AY8">
            <v>465</v>
          </cell>
        </row>
        <row r="17">
          <cell r="C17">
            <v>200</v>
          </cell>
          <cell r="D17">
            <v>0</v>
          </cell>
          <cell r="F17">
            <v>200</v>
          </cell>
          <cell r="H17">
            <v>195</v>
          </cell>
          <cell r="I17">
            <v>0</v>
          </cell>
          <cell r="K17">
            <v>191.3</v>
          </cell>
          <cell r="M17">
            <v>190</v>
          </cell>
          <cell r="N17">
            <v>0</v>
          </cell>
          <cell r="P17">
            <v>190</v>
          </cell>
          <cell r="R17">
            <v>190</v>
          </cell>
          <cell r="S17">
            <v>0</v>
          </cell>
          <cell r="U17">
            <v>190</v>
          </cell>
          <cell r="W17">
            <v>185</v>
          </cell>
          <cell r="X17">
            <v>0</v>
          </cell>
          <cell r="Z17">
            <v>184</v>
          </cell>
          <cell r="AB17">
            <v>185</v>
          </cell>
          <cell r="AC17">
            <v>0</v>
          </cell>
          <cell r="AE17">
            <v>185</v>
          </cell>
          <cell r="AG17">
            <v>185</v>
          </cell>
          <cell r="AH17">
            <v>0</v>
          </cell>
          <cell r="AJ17">
            <v>179</v>
          </cell>
          <cell r="AL17">
            <v>185</v>
          </cell>
          <cell r="AM17">
            <v>0</v>
          </cell>
          <cell r="AO17">
            <v>145</v>
          </cell>
          <cell r="AQ17">
            <v>185</v>
          </cell>
          <cell r="AR17">
            <v>0</v>
          </cell>
          <cell r="AT17">
            <v>105.19999999999996</v>
          </cell>
          <cell r="AV17">
            <v>185</v>
          </cell>
          <cell r="AW17">
            <v>0</v>
          </cell>
          <cell r="AY17">
            <v>5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ndhanur"/>
      <sheetName val="usvchar"/>
      <sheetName val="Մարտի պարտք"/>
      <sheetName val="ապրիլ"/>
    </sheetNames>
    <sheetDataSet>
      <sheetData sheetId="0">
        <row r="33">
          <cell r="E33">
            <v>988</v>
          </cell>
          <cell r="F33">
            <v>0</v>
          </cell>
          <cell r="H33">
            <v>988</v>
          </cell>
          <cell r="J33">
            <v>944</v>
          </cell>
          <cell r="K33">
            <v>0</v>
          </cell>
          <cell r="M33">
            <v>944</v>
          </cell>
          <cell r="O33">
            <v>925</v>
          </cell>
          <cell r="P33">
            <v>0</v>
          </cell>
          <cell r="R33">
            <v>925</v>
          </cell>
          <cell r="T33">
            <v>912</v>
          </cell>
          <cell r="U33">
            <v>0</v>
          </cell>
          <cell r="W33">
            <v>912</v>
          </cell>
          <cell r="Y33">
            <v>787</v>
          </cell>
          <cell r="Z33">
            <v>0</v>
          </cell>
          <cell r="AB33">
            <v>787</v>
          </cell>
          <cell r="AD33">
            <v>923</v>
          </cell>
          <cell r="AE33">
            <v>0</v>
          </cell>
          <cell r="AG33">
            <v>923</v>
          </cell>
          <cell r="AI33">
            <v>852</v>
          </cell>
          <cell r="AJ33">
            <v>0</v>
          </cell>
          <cell r="AL33">
            <v>826</v>
          </cell>
          <cell r="AN33">
            <v>803</v>
          </cell>
          <cell r="AO33">
            <v>0</v>
          </cell>
          <cell r="AQ33">
            <v>772</v>
          </cell>
          <cell r="AS33">
            <v>761</v>
          </cell>
          <cell r="AT33">
            <v>0</v>
          </cell>
          <cell r="AV33">
            <v>680</v>
          </cell>
          <cell r="AX33">
            <v>71</v>
          </cell>
          <cell r="AY33">
            <v>0</v>
          </cell>
          <cell r="BA33">
            <v>32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76" sqref="A76"/>
      <selection pane="bottomRight" activeCell="F101" sqref="F101"/>
    </sheetView>
  </sheetViews>
  <sheetFormatPr defaultRowHeight="15" x14ac:dyDescent="0.2"/>
  <cols>
    <col min="1" max="1" width="36.85546875" style="5" customWidth="1"/>
    <col min="2" max="2" width="17.7109375" style="1" customWidth="1"/>
    <col min="3" max="3" width="16.5703125" style="1" customWidth="1"/>
    <col min="4" max="4" width="14.7109375" style="1" customWidth="1"/>
    <col min="5" max="5" width="16.85546875" style="1" customWidth="1"/>
    <col min="6" max="6" width="16.42578125" style="1" customWidth="1"/>
    <col min="7" max="7" width="14.7109375" style="1" customWidth="1"/>
    <col min="8" max="8" width="11.5703125" style="2" customWidth="1"/>
    <col min="9" max="9" width="10.7109375" style="2" hidden="1" customWidth="1"/>
    <col min="10" max="10" width="10.7109375" style="90" hidden="1" customWidth="1"/>
    <col min="11" max="11" width="7.42578125" style="1" customWidth="1"/>
    <col min="12" max="16384" width="9.140625" style="1"/>
  </cols>
  <sheetData>
    <row r="1" spans="1:11" ht="21" customHeight="1" x14ac:dyDescent="0.2">
      <c r="A1" s="137" t="s">
        <v>0</v>
      </c>
      <c r="B1" s="137"/>
      <c r="C1" s="137"/>
      <c r="D1" s="137"/>
      <c r="E1" s="137"/>
      <c r="F1" s="137"/>
      <c r="G1" s="137"/>
      <c r="H1" s="137"/>
      <c r="I1" s="89"/>
    </row>
    <row r="2" spans="1:11" s="3" customFormat="1" ht="24.75" customHeight="1" thickBot="1" x14ac:dyDescent="0.25">
      <c r="A2" s="138" t="s">
        <v>37</v>
      </c>
      <c r="B2" s="138"/>
      <c r="C2" s="138"/>
      <c r="D2" s="138"/>
      <c r="E2" s="138"/>
      <c r="F2" s="138"/>
      <c r="G2" s="138"/>
      <c r="H2" s="138"/>
      <c r="I2" s="91"/>
      <c r="J2" s="92"/>
    </row>
    <row r="3" spans="1:11" s="3" customFormat="1" ht="26.25" thickBot="1" x14ac:dyDescent="0.25">
      <c r="A3" s="112" t="s">
        <v>1</v>
      </c>
      <c r="B3" s="113" t="s">
        <v>2</v>
      </c>
      <c r="C3" s="114" t="s">
        <v>3</v>
      </c>
      <c r="D3" s="115" t="s">
        <v>4</v>
      </c>
      <c r="E3" s="116" t="s">
        <v>5</v>
      </c>
      <c r="F3" s="117" t="s">
        <v>6</v>
      </c>
      <c r="G3" s="118" t="s">
        <v>7</v>
      </c>
      <c r="H3" s="79" t="s">
        <v>8</v>
      </c>
      <c r="I3" s="86" t="s">
        <v>36</v>
      </c>
      <c r="J3" s="86" t="s">
        <v>40</v>
      </c>
    </row>
    <row r="4" spans="1:11" s="4" customFormat="1" ht="20.100000000000001" customHeight="1" thickBot="1" x14ac:dyDescent="0.25">
      <c r="A4" s="139" t="s">
        <v>20</v>
      </c>
      <c r="B4" s="21" t="s">
        <v>9</v>
      </c>
      <c r="C4" s="46">
        <f>+[1]yndhanur!$E$19</f>
        <v>3117</v>
      </c>
      <c r="D4" s="47">
        <f>+[1]yndhanur!$F$19</f>
        <v>269</v>
      </c>
      <c r="E4" s="48">
        <f t="shared" ref="E4:E13" si="0">C4-D4</f>
        <v>2848</v>
      </c>
      <c r="F4" s="49">
        <f>+[1]yndhanur!$H$19</f>
        <v>2848</v>
      </c>
      <c r="G4" s="50">
        <f t="shared" ref="G4:G13" si="1">E4-F4</f>
        <v>0</v>
      </c>
      <c r="H4" s="43">
        <f>F4*100/E4</f>
        <v>100</v>
      </c>
      <c r="I4" s="93">
        <f t="shared" ref="I4:I9" si="2">100-E4*100/C4</f>
        <v>8.6300930381777334</v>
      </c>
      <c r="J4" s="94">
        <f>+F4*100/C4</f>
        <v>91.369906961822267</v>
      </c>
      <c r="K4" s="3"/>
    </row>
    <row r="5" spans="1:11" s="4" customFormat="1" ht="20.100000000000001" customHeight="1" thickBot="1" x14ac:dyDescent="0.25">
      <c r="A5" s="140"/>
      <c r="B5" s="21" t="s">
        <v>10</v>
      </c>
      <c r="C5" s="51">
        <f>+[1]yndhanur!$J$19</f>
        <v>3087</v>
      </c>
      <c r="D5" s="52">
        <f>+[1]yndhanur!$K$19</f>
        <v>262</v>
      </c>
      <c r="E5" s="53">
        <f t="shared" si="0"/>
        <v>2825</v>
      </c>
      <c r="F5" s="54">
        <f>+[1]yndhanur!$M$19</f>
        <v>2825</v>
      </c>
      <c r="G5" s="55">
        <f t="shared" si="1"/>
        <v>0</v>
      </c>
      <c r="H5" s="43">
        <f>F5*100/E5</f>
        <v>100</v>
      </c>
      <c r="I5" s="95">
        <f t="shared" si="2"/>
        <v>8.4872044055717595</v>
      </c>
      <c r="J5" s="96">
        <f>+F5*100/C5</f>
        <v>91.512795594428241</v>
      </c>
      <c r="K5" s="3"/>
    </row>
    <row r="6" spans="1:11" s="4" customFormat="1" ht="20.100000000000001" customHeight="1" thickBot="1" x14ac:dyDescent="0.25">
      <c r="A6" s="140"/>
      <c r="B6" s="38" t="s">
        <v>11</v>
      </c>
      <c r="C6" s="46">
        <f>+[1]yndhanur!$O$19</f>
        <v>3054</v>
      </c>
      <c r="D6" s="47">
        <f>+[1]yndhanur!$P$19</f>
        <v>257</v>
      </c>
      <c r="E6" s="48">
        <f t="shared" si="0"/>
        <v>2797</v>
      </c>
      <c r="F6" s="49">
        <f>+[1]yndhanur!$R$19</f>
        <v>2797</v>
      </c>
      <c r="G6" s="50">
        <f t="shared" si="1"/>
        <v>0</v>
      </c>
      <c r="H6" s="43">
        <f>F6*100/E6</f>
        <v>100</v>
      </c>
      <c r="I6" s="93">
        <f t="shared" si="2"/>
        <v>8.4151931892599805</v>
      </c>
      <c r="J6" s="94">
        <f>+F6*100/C6</f>
        <v>91.58480681074002</v>
      </c>
      <c r="K6" s="3"/>
    </row>
    <row r="7" spans="1:11" s="4" customFormat="1" ht="20.100000000000001" customHeight="1" thickBot="1" x14ac:dyDescent="0.25">
      <c r="A7" s="140"/>
      <c r="B7" s="21" t="s">
        <v>12</v>
      </c>
      <c r="C7" s="46">
        <f>+[1]yndhanur!$T$19</f>
        <v>3044</v>
      </c>
      <c r="D7" s="47">
        <f>+[1]yndhanur!$U$19</f>
        <v>257</v>
      </c>
      <c r="E7" s="48">
        <f t="shared" si="0"/>
        <v>2787</v>
      </c>
      <c r="F7" s="49">
        <f>+[1]yndhanur!$W$19</f>
        <v>2787</v>
      </c>
      <c r="G7" s="50">
        <f t="shared" si="1"/>
        <v>0</v>
      </c>
      <c r="H7" s="39">
        <f>F7*100/E7</f>
        <v>100</v>
      </c>
      <c r="I7" s="97">
        <f t="shared" si="2"/>
        <v>8.4428383705650418</v>
      </c>
      <c r="J7" s="98">
        <f>+F7*100/C7</f>
        <v>91.557161629434958</v>
      </c>
      <c r="K7" s="3"/>
    </row>
    <row r="8" spans="1:11" s="4" customFormat="1" ht="20.100000000000001" customHeight="1" thickBot="1" x14ac:dyDescent="0.25">
      <c r="A8" s="140"/>
      <c r="B8" s="21" t="s">
        <v>13</v>
      </c>
      <c r="C8" s="46">
        <f>+[1]yndhanur!$Y$19</f>
        <v>2998</v>
      </c>
      <c r="D8" s="47">
        <f>+[1]yndhanur!$Z$19</f>
        <v>244</v>
      </c>
      <c r="E8" s="48">
        <f t="shared" si="0"/>
        <v>2754</v>
      </c>
      <c r="F8" s="49">
        <f>+[1]yndhanur!$AB$19</f>
        <v>2754</v>
      </c>
      <c r="G8" s="50">
        <f t="shared" si="1"/>
        <v>0</v>
      </c>
      <c r="H8" s="39">
        <f>F8*100/E8</f>
        <v>100</v>
      </c>
      <c r="I8" s="97">
        <f t="shared" si="2"/>
        <v>8.1387591727818602</v>
      </c>
      <c r="J8" s="98">
        <f>+F8*100/C8</f>
        <v>91.86124082721814</v>
      </c>
      <c r="K8" s="3"/>
    </row>
    <row r="9" spans="1:11" s="4" customFormat="1" ht="20.100000000000001" customHeight="1" thickBot="1" x14ac:dyDescent="0.25">
      <c r="A9" s="140"/>
      <c r="B9" s="21" t="s">
        <v>14</v>
      </c>
      <c r="C9" s="46">
        <f>+[1]yndhanur!$AD$19</f>
        <v>2985</v>
      </c>
      <c r="D9" s="47">
        <f>+[1]yndhanur!$AE$19</f>
        <v>244</v>
      </c>
      <c r="E9" s="48">
        <f t="shared" si="0"/>
        <v>2741</v>
      </c>
      <c r="F9" s="49">
        <f>+[1]yndhanur!$AG$19</f>
        <v>2701</v>
      </c>
      <c r="G9" s="50">
        <f t="shared" si="1"/>
        <v>40</v>
      </c>
      <c r="H9" s="43">
        <f t="shared" ref="H9:H14" si="3">F9*100/E9</f>
        <v>98.54067858445822</v>
      </c>
      <c r="I9" s="93">
        <f t="shared" si="2"/>
        <v>8.1742043551088841</v>
      </c>
      <c r="J9" s="94">
        <f t="shared" ref="J9:J14" si="4">+F9*100/C9</f>
        <v>90.485762144053595</v>
      </c>
      <c r="K9" s="3"/>
    </row>
    <row r="10" spans="1:11" s="4" customFormat="1" ht="20.100000000000001" customHeight="1" thickBot="1" x14ac:dyDescent="0.25">
      <c r="A10" s="140"/>
      <c r="B10" s="41" t="s">
        <v>15</v>
      </c>
      <c r="C10" s="51">
        <f>+[1]yndhanur!$AI$19</f>
        <v>2985</v>
      </c>
      <c r="D10" s="52">
        <f>+[1]yndhanur!$AJ$19</f>
        <v>244</v>
      </c>
      <c r="E10" s="53">
        <f t="shared" si="0"/>
        <v>2741</v>
      </c>
      <c r="F10" s="54">
        <f>+[1]yndhanur!$AL$19</f>
        <v>2680</v>
      </c>
      <c r="G10" s="55">
        <f t="shared" si="1"/>
        <v>61</v>
      </c>
      <c r="H10" s="43">
        <f t="shared" si="3"/>
        <v>97.774534841298802</v>
      </c>
      <c r="I10" s="95">
        <f t="shared" ref="I10:I79" si="5">100-E10*100/C10</f>
        <v>8.1742043551088841</v>
      </c>
      <c r="J10" s="96">
        <f t="shared" si="4"/>
        <v>89.782244556113909</v>
      </c>
      <c r="K10" s="3"/>
    </row>
    <row r="11" spans="1:11" s="4" customFormat="1" ht="20.100000000000001" customHeight="1" thickBot="1" x14ac:dyDescent="0.25">
      <c r="A11" s="140"/>
      <c r="B11" s="41" t="s">
        <v>16</v>
      </c>
      <c r="C11" s="51">
        <f>+[1]yndhanur!$AN$19</f>
        <v>2962</v>
      </c>
      <c r="D11" s="52">
        <f>+[1]yndhanur!$AO$19</f>
        <v>244</v>
      </c>
      <c r="E11" s="53">
        <f t="shared" ref="E11" si="6">C11-D11</f>
        <v>2718</v>
      </c>
      <c r="F11" s="54">
        <f>+[1]yndhanur!$AQ$19</f>
        <v>2642</v>
      </c>
      <c r="G11" s="55">
        <f t="shared" ref="G11" si="7">E11-F11</f>
        <v>76</v>
      </c>
      <c r="H11" s="43">
        <f t="shared" si="3"/>
        <v>97.203826342899191</v>
      </c>
      <c r="I11" s="93">
        <f t="shared" si="5"/>
        <v>8.2376772451046634</v>
      </c>
      <c r="J11" s="94">
        <f t="shared" si="4"/>
        <v>89.196488858879135</v>
      </c>
      <c r="K11" s="3"/>
    </row>
    <row r="12" spans="1:11" s="4" customFormat="1" ht="20.100000000000001" customHeight="1" thickBot="1" x14ac:dyDescent="0.25">
      <c r="A12" s="140"/>
      <c r="B12" s="41" t="s">
        <v>17</v>
      </c>
      <c r="C12" s="46">
        <f>+[1]yndhanur!$AS$19</f>
        <v>2962</v>
      </c>
      <c r="D12" s="47">
        <f>+[1]yndhanur!$AT$19</f>
        <v>244</v>
      </c>
      <c r="E12" s="48">
        <f t="shared" si="0"/>
        <v>2718</v>
      </c>
      <c r="F12" s="49">
        <f>+[1]yndhanur!$AV$19</f>
        <v>2574</v>
      </c>
      <c r="G12" s="50">
        <f t="shared" si="1"/>
        <v>144</v>
      </c>
      <c r="H12" s="39">
        <f t="shared" si="3"/>
        <v>94.701986754966882</v>
      </c>
      <c r="I12" s="97">
        <f t="shared" si="5"/>
        <v>8.2376772451046634</v>
      </c>
      <c r="J12" s="98">
        <f t="shared" si="4"/>
        <v>86.900742741390957</v>
      </c>
      <c r="K12" s="3"/>
    </row>
    <row r="13" spans="1:11" s="4" customFormat="1" ht="20.100000000000001" customHeight="1" thickBot="1" x14ac:dyDescent="0.25">
      <c r="A13" s="140"/>
      <c r="B13" s="20" t="s">
        <v>18</v>
      </c>
      <c r="C13" s="46">
        <f>+[1]yndhanur!$AX$19</f>
        <v>2955</v>
      </c>
      <c r="D13" s="47">
        <f>+[1]yndhanur!$AY$19</f>
        <v>244</v>
      </c>
      <c r="E13" s="48">
        <f t="shared" si="0"/>
        <v>2711</v>
      </c>
      <c r="F13" s="49">
        <f>+[1]yndhanur!$BA$19</f>
        <v>2176</v>
      </c>
      <c r="G13" s="50">
        <f t="shared" si="1"/>
        <v>535</v>
      </c>
      <c r="H13" s="39">
        <f t="shared" si="3"/>
        <v>80.26558465510881</v>
      </c>
      <c r="I13" s="97">
        <f t="shared" si="5"/>
        <v>8.2571912013536348</v>
      </c>
      <c r="J13" s="98">
        <f t="shared" si="4"/>
        <v>73.637901861252118</v>
      </c>
      <c r="K13" s="3"/>
    </row>
    <row r="14" spans="1:11" s="4" customFormat="1" ht="20.100000000000001" customHeight="1" thickBot="1" x14ac:dyDescent="0.25">
      <c r="A14" s="141"/>
      <c r="B14" s="33" t="s">
        <v>19</v>
      </c>
      <c r="C14" s="36">
        <f>SUM(C4:C13)</f>
        <v>30149</v>
      </c>
      <c r="D14" s="35">
        <f>SUM(D4:D13)</f>
        <v>2509</v>
      </c>
      <c r="E14" s="36">
        <f>SUM(E4:E13)</f>
        <v>27640</v>
      </c>
      <c r="F14" s="35">
        <f>SUM(F4:F13)</f>
        <v>26784</v>
      </c>
      <c r="G14" s="36">
        <f>SUM(G4:G13)</f>
        <v>856</v>
      </c>
      <c r="H14" s="37">
        <f t="shared" si="3"/>
        <v>96.903039073806085</v>
      </c>
      <c r="I14" s="37">
        <f t="shared" si="5"/>
        <v>8.3220007297091172</v>
      </c>
      <c r="J14" s="37">
        <f t="shared" si="4"/>
        <v>88.838767454973635</v>
      </c>
      <c r="K14" s="43">
        <f>+D14*100/C14</f>
        <v>8.3220007297091119</v>
      </c>
    </row>
    <row r="15" spans="1:11" s="4" customFormat="1" ht="20.100000000000001" customHeight="1" thickBot="1" x14ac:dyDescent="0.25">
      <c r="A15" s="133" t="s">
        <v>21</v>
      </c>
      <c r="B15" s="21" t="s">
        <v>9</v>
      </c>
      <c r="C15" s="51">
        <f>+[2]yndhanur!$E$19</f>
        <v>3237.5</v>
      </c>
      <c r="D15" s="52">
        <f>+[2]yndhanur!$F$19</f>
        <v>221</v>
      </c>
      <c r="E15" s="53">
        <f>C15-D15</f>
        <v>3016.5</v>
      </c>
      <c r="F15" s="54">
        <f>+[2]yndhanur!$H$19</f>
        <v>3016.5</v>
      </c>
      <c r="G15" s="55">
        <f>E15-F15</f>
        <v>0</v>
      </c>
      <c r="H15" s="43">
        <f t="shared" ref="H15:H24" si="8">F15*100/E15</f>
        <v>100</v>
      </c>
      <c r="I15" s="95">
        <f t="shared" si="5"/>
        <v>6.826254826254825</v>
      </c>
      <c r="J15" s="99">
        <f>+F15*100/C15</f>
        <v>93.173745173745175</v>
      </c>
    </row>
    <row r="16" spans="1:11" s="4" customFormat="1" ht="20.100000000000001" customHeight="1" thickBot="1" x14ac:dyDescent="0.25">
      <c r="A16" s="134"/>
      <c r="B16" s="21" t="s">
        <v>10</v>
      </c>
      <c r="C16" s="51">
        <f>+[2]yndhanur!$J$19</f>
        <v>3302</v>
      </c>
      <c r="D16" s="52">
        <f>+[2]yndhanur!$K$19</f>
        <v>225</v>
      </c>
      <c r="E16" s="53">
        <f t="shared" ref="E16:E24" si="9">C16-D16</f>
        <v>3077</v>
      </c>
      <c r="F16" s="54">
        <f>+[2]yndhanur!$M$19</f>
        <v>3077</v>
      </c>
      <c r="G16" s="55">
        <f t="shared" ref="G16:G24" si="10">E16-F16</f>
        <v>0</v>
      </c>
      <c r="H16" s="43">
        <f t="shared" si="8"/>
        <v>100</v>
      </c>
      <c r="I16" s="95">
        <f t="shared" si="5"/>
        <v>6.8140520896426438</v>
      </c>
      <c r="J16" s="99">
        <f t="shared" ref="J16:J90" si="11">+F16*100/C16</f>
        <v>93.185947910357356</v>
      </c>
    </row>
    <row r="17" spans="1:11" s="4" customFormat="1" ht="20.100000000000001" customHeight="1" thickBot="1" x14ac:dyDescent="0.25">
      <c r="A17" s="134"/>
      <c r="B17" s="38" t="s">
        <v>11</v>
      </c>
      <c r="C17" s="51">
        <f>+[2]yndhanur!$O$19</f>
        <v>3287.5</v>
      </c>
      <c r="D17" s="52">
        <f>+[2]yndhanur!$P$19</f>
        <v>231</v>
      </c>
      <c r="E17" s="53">
        <f t="shared" si="9"/>
        <v>3056.5</v>
      </c>
      <c r="F17" s="54">
        <f>+[2]yndhanur!$R$19</f>
        <v>3046.5</v>
      </c>
      <c r="G17" s="55">
        <f t="shared" si="10"/>
        <v>10</v>
      </c>
      <c r="H17" s="43">
        <f t="shared" si="8"/>
        <v>99.672828398495014</v>
      </c>
      <c r="I17" s="95">
        <f t="shared" si="5"/>
        <v>7.0266159695817549</v>
      </c>
      <c r="J17" s="99">
        <f t="shared" si="11"/>
        <v>92.669201520912551</v>
      </c>
    </row>
    <row r="18" spans="1:11" s="4" customFormat="1" ht="20.100000000000001" customHeight="1" thickBot="1" x14ac:dyDescent="0.25">
      <c r="A18" s="134"/>
      <c r="B18" s="21" t="s">
        <v>12</v>
      </c>
      <c r="C18" s="46">
        <f>+[2]yndhanur!$T$19</f>
        <v>3206</v>
      </c>
      <c r="D18" s="47">
        <f>+[2]yndhanur!$U$19</f>
        <v>221</v>
      </c>
      <c r="E18" s="48">
        <f t="shared" si="9"/>
        <v>2985</v>
      </c>
      <c r="F18" s="49">
        <f>+[2]yndhanur!$W$19</f>
        <v>2975</v>
      </c>
      <c r="G18" s="50">
        <f t="shared" si="10"/>
        <v>10</v>
      </c>
      <c r="H18" s="39">
        <f t="shared" si="8"/>
        <v>99.664991624790616</v>
      </c>
      <c r="I18" s="100">
        <f t="shared" si="5"/>
        <v>6.8933250155957637</v>
      </c>
      <c r="J18" s="101">
        <f t="shared" si="11"/>
        <v>92.794759825327517</v>
      </c>
    </row>
    <row r="19" spans="1:11" s="4" customFormat="1" ht="20.100000000000001" customHeight="1" thickBot="1" x14ac:dyDescent="0.25">
      <c r="A19" s="134"/>
      <c r="B19" s="21" t="s">
        <v>13</v>
      </c>
      <c r="C19" s="46">
        <f>+[2]yndhanur!$Y$19</f>
        <v>3072.5</v>
      </c>
      <c r="D19" s="47">
        <f>+[2]yndhanur!$Z$19</f>
        <v>241</v>
      </c>
      <c r="E19" s="48">
        <f t="shared" si="9"/>
        <v>2831.5</v>
      </c>
      <c r="F19" s="49">
        <f>+[2]yndhanur!$AB$19</f>
        <v>2821.5</v>
      </c>
      <c r="G19" s="50">
        <f t="shared" si="10"/>
        <v>10</v>
      </c>
      <c r="H19" s="39">
        <f t="shared" si="8"/>
        <v>99.646830301960094</v>
      </c>
      <c r="I19" s="100">
        <f t="shared" si="5"/>
        <v>7.843775427176567</v>
      </c>
      <c r="J19" s="101">
        <f t="shared" si="11"/>
        <v>91.830756712774615</v>
      </c>
    </row>
    <row r="20" spans="1:11" s="4" customFormat="1" ht="20.100000000000001" customHeight="1" thickBot="1" x14ac:dyDescent="0.25">
      <c r="A20" s="134"/>
      <c r="B20" s="21" t="s">
        <v>14</v>
      </c>
      <c r="C20" s="46">
        <f>+[2]yndhanur!$AD$19</f>
        <v>3201</v>
      </c>
      <c r="D20" s="47">
        <f>+[2]yndhanur!$AE$19</f>
        <v>241</v>
      </c>
      <c r="E20" s="48">
        <f t="shared" si="9"/>
        <v>2960</v>
      </c>
      <c r="F20" s="49">
        <f>+[2]yndhanur!$AG$19</f>
        <v>2930</v>
      </c>
      <c r="G20" s="50">
        <f t="shared" si="10"/>
        <v>30</v>
      </c>
      <c r="H20" s="39">
        <f t="shared" si="8"/>
        <v>98.986486486486484</v>
      </c>
      <c r="I20" s="100">
        <f t="shared" si="5"/>
        <v>7.5288972196188695</v>
      </c>
      <c r="J20" s="101">
        <f t="shared" si="11"/>
        <v>91.533895657607005</v>
      </c>
    </row>
    <row r="21" spans="1:11" s="4" customFormat="1" ht="20.100000000000001" customHeight="1" thickBot="1" x14ac:dyDescent="0.25">
      <c r="A21" s="134"/>
      <c r="B21" s="21" t="s">
        <v>15</v>
      </c>
      <c r="C21" s="46">
        <f>+[2]yndhanur!$AI$19</f>
        <v>3180</v>
      </c>
      <c r="D21" s="47">
        <f>+[2]yndhanur!$AJ$19</f>
        <v>241</v>
      </c>
      <c r="E21" s="48">
        <f t="shared" si="9"/>
        <v>2939</v>
      </c>
      <c r="F21" s="49">
        <f>+[2]yndhanur!$AL$19</f>
        <v>2856</v>
      </c>
      <c r="G21" s="50">
        <f t="shared" si="10"/>
        <v>83</v>
      </c>
      <c r="H21" s="39">
        <f t="shared" si="8"/>
        <v>97.175910173528408</v>
      </c>
      <c r="I21" s="100">
        <f t="shared" si="5"/>
        <v>7.5786163522012515</v>
      </c>
      <c r="J21" s="101">
        <f t="shared" si="11"/>
        <v>89.811320754716988</v>
      </c>
    </row>
    <row r="22" spans="1:11" s="4" customFormat="1" ht="20.100000000000001" customHeight="1" thickBot="1" x14ac:dyDescent="0.25">
      <c r="A22" s="134"/>
      <c r="B22" s="21" t="s">
        <v>16</v>
      </c>
      <c r="C22" s="46">
        <f>+[2]yndhanur!$AN$19</f>
        <v>3144</v>
      </c>
      <c r="D22" s="47">
        <f>+[2]yndhanur!$AO$19</f>
        <v>241</v>
      </c>
      <c r="E22" s="48">
        <f t="shared" si="9"/>
        <v>2903</v>
      </c>
      <c r="F22" s="49">
        <f>+[2]yndhanur!$AQ$19</f>
        <v>2749</v>
      </c>
      <c r="G22" s="50">
        <f t="shared" si="10"/>
        <v>154</v>
      </c>
      <c r="H22" s="39">
        <f t="shared" si="8"/>
        <v>94.695142955563213</v>
      </c>
      <c r="I22" s="100">
        <f t="shared" si="5"/>
        <v>7.6653944020356164</v>
      </c>
      <c r="J22" s="101">
        <f t="shared" si="11"/>
        <v>87.436386768447832</v>
      </c>
    </row>
    <row r="23" spans="1:11" s="4" customFormat="1" ht="20.100000000000001" customHeight="1" thickBot="1" x14ac:dyDescent="0.25">
      <c r="A23" s="134"/>
      <c r="B23" s="21" t="s">
        <v>17</v>
      </c>
      <c r="C23" s="46">
        <f>+[2]yndhanur!$AS$19</f>
        <v>3168</v>
      </c>
      <c r="D23" s="47">
        <f>+[2]yndhanur!$AT$19</f>
        <v>241</v>
      </c>
      <c r="E23" s="48">
        <f t="shared" si="9"/>
        <v>2927</v>
      </c>
      <c r="F23" s="49">
        <f>+[2]yndhanur!$AV$19</f>
        <v>2633</v>
      </c>
      <c r="G23" s="50">
        <f t="shared" si="10"/>
        <v>294</v>
      </c>
      <c r="H23" s="39">
        <f t="shared" si="8"/>
        <v>89.95558592415442</v>
      </c>
      <c r="I23" s="100">
        <f t="shared" si="5"/>
        <v>7.6073232323232389</v>
      </c>
      <c r="J23" s="101">
        <f t="shared" si="11"/>
        <v>83.112373737373744</v>
      </c>
    </row>
    <row r="24" spans="1:11" s="4" customFormat="1" ht="20.100000000000001" customHeight="1" thickBot="1" x14ac:dyDescent="0.25">
      <c r="A24" s="134"/>
      <c r="B24" s="21" t="s">
        <v>18</v>
      </c>
      <c r="C24" s="46">
        <f>+[2]yndhanur!$AX$19</f>
        <v>3410</v>
      </c>
      <c r="D24" s="47">
        <f>+[2]yndhanur!$AY$19</f>
        <v>241</v>
      </c>
      <c r="E24" s="48">
        <f t="shared" si="9"/>
        <v>3169</v>
      </c>
      <c r="F24" s="49">
        <f>+[2]yndhanur!$BA$19</f>
        <v>2441</v>
      </c>
      <c r="G24" s="50">
        <f t="shared" si="10"/>
        <v>728</v>
      </c>
      <c r="H24" s="39">
        <f t="shared" si="8"/>
        <v>77.027453455348692</v>
      </c>
      <c r="I24" s="100">
        <f t="shared" si="5"/>
        <v>7.0674486803519017</v>
      </c>
      <c r="J24" s="101">
        <f t="shared" si="11"/>
        <v>71.583577712609966</v>
      </c>
    </row>
    <row r="25" spans="1:11" s="4" customFormat="1" ht="20.100000000000001" customHeight="1" thickBot="1" x14ac:dyDescent="0.25">
      <c r="A25" s="135"/>
      <c r="B25" s="23" t="s">
        <v>19</v>
      </c>
      <c r="C25" s="34">
        <f>SUM(C15:C24)</f>
        <v>32208.5</v>
      </c>
      <c r="D25" s="35">
        <f>SUM(D15:D24)</f>
        <v>2344</v>
      </c>
      <c r="E25" s="36">
        <f>SUM(E15:E24)</f>
        <v>29864.5</v>
      </c>
      <c r="F25" s="35">
        <f>SUM(F15:F24)</f>
        <v>28545.5</v>
      </c>
      <c r="G25" s="111">
        <f>SUM(G15:G24)</f>
        <v>1319</v>
      </c>
      <c r="H25" s="37">
        <f t="shared" ref="H25:H35" si="12">F25*100/E25</f>
        <v>95.583384955381803</v>
      </c>
      <c r="I25" s="37">
        <f t="shared" si="5"/>
        <v>7.2775820047503004</v>
      </c>
      <c r="J25" s="37">
        <f t="shared" si="11"/>
        <v>88.627225732337735</v>
      </c>
      <c r="K25" s="43">
        <f>+D25*100/C25</f>
        <v>7.2775820047502986</v>
      </c>
    </row>
    <row r="26" spans="1:11" s="4" customFormat="1" ht="20.100000000000001" customHeight="1" thickBot="1" x14ac:dyDescent="0.25">
      <c r="A26" s="133" t="s">
        <v>26</v>
      </c>
      <c r="B26" s="21" t="s">
        <v>9</v>
      </c>
      <c r="C26" s="51">
        <f>+[3]yndhanur!$E$18</f>
        <v>1365</v>
      </c>
      <c r="D26" s="52">
        <f>+[3]yndhanur!$F$18</f>
        <v>141</v>
      </c>
      <c r="E26" s="53">
        <f>C26-D26</f>
        <v>1224</v>
      </c>
      <c r="F26" s="54">
        <f>+[3]yndhanur!$H$18</f>
        <v>1216</v>
      </c>
      <c r="G26" s="55">
        <f>E26-F26</f>
        <v>8</v>
      </c>
      <c r="H26" s="43">
        <f t="shared" si="12"/>
        <v>99.346405228758172</v>
      </c>
      <c r="I26" s="103">
        <f t="shared" si="5"/>
        <v>10.329670329670336</v>
      </c>
      <c r="J26" s="102">
        <f t="shared" si="11"/>
        <v>89.08424908424908</v>
      </c>
    </row>
    <row r="27" spans="1:11" s="4" customFormat="1" ht="20.100000000000001" customHeight="1" thickBot="1" x14ac:dyDescent="0.25">
      <c r="A27" s="134"/>
      <c r="B27" s="38" t="s">
        <v>10</v>
      </c>
      <c r="C27" s="46">
        <f>+[3]yndhanur!$J$18</f>
        <v>1342</v>
      </c>
      <c r="D27" s="47">
        <f>+[3]yndhanur!$K$18</f>
        <v>141</v>
      </c>
      <c r="E27" s="48">
        <f t="shared" ref="E27:E35" si="13">C27-D27</f>
        <v>1201</v>
      </c>
      <c r="F27" s="49">
        <f>+[3]yndhanur!$M$18</f>
        <v>1193</v>
      </c>
      <c r="G27" s="50">
        <f t="shared" ref="G27:G35" si="14">E27-F27</f>
        <v>8</v>
      </c>
      <c r="H27" s="42">
        <f t="shared" si="12"/>
        <v>99.333888426311404</v>
      </c>
      <c r="I27" s="93">
        <f t="shared" si="5"/>
        <v>10.50670640834575</v>
      </c>
      <c r="J27" s="101">
        <f t="shared" si="11"/>
        <v>88.897168405365122</v>
      </c>
    </row>
    <row r="28" spans="1:11" s="4" customFormat="1" ht="20.100000000000001" customHeight="1" thickBot="1" x14ac:dyDescent="0.25">
      <c r="A28" s="134"/>
      <c r="B28" s="38" t="s">
        <v>11</v>
      </c>
      <c r="C28" s="51">
        <f>+[3]yndhanur!$O$18</f>
        <v>1322</v>
      </c>
      <c r="D28" s="52">
        <f>+[3]yndhanur!$P$18</f>
        <v>145</v>
      </c>
      <c r="E28" s="53">
        <f t="shared" si="13"/>
        <v>1177</v>
      </c>
      <c r="F28" s="54">
        <f>+[3]yndhanur!$R$18</f>
        <v>1169</v>
      </c>
      <c r="G28" s="55">
        <f t="shared" si="14"/>
        <v>8</v>
      </c>
      <c r="H28" s="43">
        <f t="shared" si="12"/>
        <v>99.320305862361934</v>
      </c>
      <c r="I28" s="103">
        <f t="shared" si="5"/>
        <v>10.968229954614216</v>
      </c>
      <c r="J28" s="102">
        <f t="shared" si="11"/>
        <v>88.42662632375189</v>
      </c>
    </row>
    <row r="29" spans="1:11" s="4" customFormat="1" ht="20.100000000000001" customHeight="1" thickBot="1" x14ac:dyDescent="0.25">
      <c r="A29" s="134"/>
      <c r="B29" s="38" t="s">
        <v>12</v>
      </c>
      <c r="C29" s="46">
        <f>+[3]yndhanur!$T$18</f>
        <v>1309</v>
      </c>
      <c r="D29" s="47">
        <f>+[3]yndhanur!$U$18</f>
        <v>151</v>
      </c>
      <c r="E29" s="48">
        <f t="shared" si="13"/>
        <v>1158</v>
      </c>
      <c r="F29" s="49">
        <f>+[3]yndhanur!$W$18</f>
        <v>1150</v>
      </c>
      <c r="G29" s="50">
        <f t="shared" si="14"/>
        <v>8</v>
      </c>
      <c r="H29" s="39">
        <f t="shared" si="12"/>
        <v>99.309153713298798</v>
      </c>
      <c r="I29" s="100">
        <f t="shared" si="5"/>
        <v>11.535523300229187</v>
      </c>
      <c r="J29" s="101">
        <f t="shared" si="11"/>
        <v>87.85332314744079</v>
      </c>
    </row>
    <row r="30" spans="1:11" s="4" customFormat="1" ht="20.100000000000001" customHeight="1" thickBot="1" x14ac:dyDescent="0.25">
      <c r="A30" s="134"/>
      <c r="B30" s="38" t="s">
        <v>13</v>
      </c>
      <c r="C30" s="46">
        <f>+[3]yndhanur!$Y$18</f>
        <v>1309</v>
      </c>
      <c r="D30" s="47">
        <f>+[3]yndhanur!$Z$18</f>
        <v>151</v>
      </c>
      <c r="E30" s="48">
        <f t="shared" si="13"/>
        <v>1158</v>
      </c>
      <c r="F30" s="49">
        <f>+[3]yndhanur!$AB$18</f>
        <v>1145</v>
      </c>
      <c r="G30" s="50">
        <f t="shared" si="14"/>
        <v>13</v>
      </c>
      <c r="H30" s="39">
        <f t="shared" si="12"/>
        <v>98.877374784110529</v>
      </c>
      <c r="I30" s="100">
        <f t="shared" si="5"/>
        <v>11.535523300229187</v>
      </c>
      <c r="J30" s="101">
        <f t="shared" si="11"/>
        <v>87.471352177234536</v>
      </c>
    </row>
    <row r="31" spans="1:11" s="4" customFormat="1" ht="20.100000000000001" customHeight="1" thickBot="1" x14ac:dyDescent="0.25">
      <c r="A31" s="134"/>
      <c r="B31" s="38" t="s">
        <v>14</v>
      </c>
      <c r="C31" s="46">
        <f>+[3]yndhanur!$AD$18</f>
        <v>1309</v>
      </c>
      <c r="D31" s="47">
        <f>+[3]yndhanur!$AE$18</f>
        <v>151</v>
      </c>
      <c r="E31" s="48">
        <f t="shared" si="13"/>
        <v>1158</v>
      </c>
      <c r="F31" s="49">
        <f>+[3]yndhanur!$AG$18</f>
        <v>1132</v>
      </c>
      <c r="G31" s="50">
        <f t="shared" si="14"/>
        <v>26</v>
      </c>
      <c r="H31" s="39">
        <f t="shared" si="12"/>
        <v>97.754749568221072</v>
      </c>
      <c r="I31" s="100">
        <f t="shared" si="5"/>
        <v>11.535523300229187</v>
      </c>
      <c r="J31" s="101">
        <f t="shared" si="11"/>
        <v>86.478227654698244</v>
      </c>
    </row>
    <row r="32" spans="1:11" s="4" customFormat="1" ht="20.100000000000001" customHeight="1" thickBot="1" x14ac:dyDescent="0.25">
      <c r="A32" s="134"/>
      <c r="B32" s="38" t="s">
        <v>15</v>
      </c>
      <c r="C32" s="46">
        <f>+[3]yndhanur!$AI$18</f>
        <v>1309</v>
      </c>
      <c r="D32" s="47">
        <f>+[3]yndhanur!$AJ$18</f>
        <v>151</v>
      </c>
      <c r="E32" s="48">
        <f t="shared" si="13"/>
        <v>1158</v>
      </c>
      <c r="F32" s="49">
        <f>+[3]yndhanur!$AL$18</f>
        <v>1103.4279999999999</v>
      </c>
      <c r="G32" s="50">
        <f t="shared" si="14"/>
        <v>54.572000000000116</v>
      </c>
      <c r="H32" s="39">
        <f t="shared" si="12"/>
        <v>95.287392055267688</v>
      </c>
      <c r="I32" s="100">
        <f t="shared" si="5"/>
        <v>11.535523300229187</v>
      </c>
      <c r="J32" s="101">
        <f t="shared" si="11"/>
        <v>84.295492742551559</v>
      </c>
    </row>
    <row r="33" spans="1:11" s="4" customFormat="1" ht="20.100000000000001" customHeight="1" thickBot="1" x14ac:dyDescent="0.25">
      <c r="A33" s="134"/>
      <c r="B33" s="38" t="s">
        <v>16</v>
      </c>
      <c r="C33" s="46">
        <f>+[3]yndhanur!$AN$18</f>
        <v>1309</v>
      </c>
      <c r="D33" s="47">
        <f>+[3]yndhanur!$AO$18</f>
        <v>151</v>
      </c>
      <c r="E33" s="48">
        <f t="shared" si="13"/>
        <v>1158</v>
      </c>
      <c r="F33" s="49">
        <f>+[3]yndhanur!$AQ$18</f>
        <v>1085</v>
      </c>
      <c r="G33" s="50">
        <f t="shared" si="14"/>
        <v>73</v>
      </c>
      <c r="H33" s="39">
        <f t="shared" si="12"/>
        <v>93.696027633851472</v>
      </c>
      <c r="I33" s="100">
        <f t="shared" si="5"/>
        <v>11.535523300229187</v>
      </c>
      <c r="J33" s="101">
        <f t="shared" si="11"/>
        <v>82.887700534759361</v>
      </c>
    </row>
    <row r="34" spans="1:11" s="4" customFormat="1" ht="20.100000000000001" customHeight="1" thickBot="1" x14ac:dyDescent="0.25">
      <c r="A34" s="134"/>
      <c r="B34" s="38" t="s">
        <v>17</v>
      </c>
      <c r="C34" s="46">
        <f>+[3]yndhanur!$AS$18</f>
        <v>1309</v>
      </c>
      <c r="D34" s="47">
        <f>+[3]yndhanur!$AT$18</f>
        <v>151</v>
      </c>
      <c r="E34" s="48">
        <f t="shared" si="13"/>
        <v>1158</v>
      </c>
      <c r="F34" s="49">
        <f>+[3]yndhanur!$AV$18</f>
        <v>1066</v>
      </c>
      <c r="G34" s="50">
        <f t="shared" si="14"/>
        <v>92</v>
      </c>
      <c r="H34" s="39">
        <f t="shared" si="12"/>
        <v>92.055267702936092</v>
      </c>
      <c r="I34" s="100">
        <f t="shared" si="5"/>
        <v>11.535523300229187</v>
      </c>
      <c r="J34" s="101">
        <f t="shared" si="11"/>
        <v>81.436210847975559</v>
      </c>
    </row>
    <row r="35" spans="1:11" s="4" customFormat="1" ht="20.100000000000001" customHeight="1" thickBot="1" x14ac:dyDescent="0.25">
      <c r="A35" s="134"/>
      <c r="B35" s="38" t="s">
        <v>18</v>
      </c>
      <c r="C35" s="46">
        <f>+[3]yndhanur!$AX$18</f>
        <v>1309</v>
      </c>
      <c r="D35" s="47">
        <f>+[3]yndhanur!$AY$18</f>
        <v>151</v>
      </c>
      <c r="E35" s="48">
        <f t="shared" si="13"/>
        <v>1158</v>
      </c>
      <c r="F35" s="49">
        <f>+[3]yndhanur!$BA$18</f>
        <v>1005</v>
      </c>
      <c r="G35" s="50">
        <f t="shared" si="14"/>
        <v>153</v>
      </c>
      <c r="H35" s="39">
        <f t="shared" si="12"/>
        <v>86.787564766839381</v>
      </c>
      <c r="I35" s="100">
        <f t="shared" si="5"/>
        <v>11.535523300229187</v>
      </c>
      <c r="J35" s="101">
        <f t="shared" si="11"/>
        <v>76.776165011459128</v>
      </c>
    </row>
    <row r="36" spans="1:11" s="4" customFormat="1" ht="20.100000000000001" customHeight="1" thickBot="1" x14ac:dyDescent="0.25">
      <c r="A36" s="135"/>
      <c r="B36" s="33" t="s">
        <v>19</v>
      </c>
      <c r="C36" s="36">
        <f>SUM(C26:C35)</f>
        <v>13192</v>
      </c>
      <c r="D36" s="35">
        <f>SUM(D26:D35)</f>
        <v>1484</v>
      </c>
      <c r="E36" s="36">
        <f>SUM(E26:E35)</f>
        <v>11708</v>
      </c>
      <c r="F36" s="35">
        <f>SUM(F26:F35)</f>
        <v>11264.428</v>
      </c>
      <c r="G36" s="36">
        <f>SUM(G26:G35)</f>
        <v>443.57200000000012</v>
      </c>
      <c r="H36" s="37">
        <f t="shared" ref="H36:H46" si="15">F36*100/E36</f>
        <v>96.211376836351221</v>
      </c>
      <c r="I36" s="37">
        <f t="shared" si="5"/>
        <v>11.249241964827164</v>
      </c>
      <c r="J36" s="37">
        <f t="shared" si="11"/>
        <v>85.388326258338395</v>
      </c>
      <c r="K36" s="43">
        <f>+D36*100/C36</f>
        <v>11.249241964827167</v>
      </c>
    </row>
    <row r="37" spans="1:11" s="4" customFormat="1" ht="20.100000000000001" customHeight="1" thickBot="1" x14ac:dyDescent="0.25">
      <c r="A37" s="133" t="s">
        <v>45</v>
      </c>
      <c r="B37" s="40" t="s">
        <v>9</v>
      </c>
      <c r="C37" s="56">
        <f>+[4]yndhanur!$D$9</f>
        <v>930</v>
      </c>
      <c r="D37" s="57">
        <f>+[4]yndhanur!$E$9</f>
        <v>101</v>
      </c>
      <c r="E37" s="58">
        <f>C37-D37</f>
        <v>829</v>
      </c>
      <c r="F37" s="59">
        <f>+[4]yndhanur!$G$9</f>
        <v>829</v>
      </c>
      <c r="G37" s="60">
        <f>E37-F37</f>
        <v>0</v>
      </c>
      <c r="H37" s="44">
        <f t="shared" si="15"/>
        <v>100</v>
      </c>
      <c r="I37" s="93">
        <f t="shared" si="5"/>
        <v>10.86021505376344</v>
      </c>
      <c r="J37" s="104">
        <f t="shared" si="11"/>
        <v>89.13978494623656</v>
      </c>
    </row>
    <row r="38" spans="1:11" s="4" customFormat="1" ht="20.100000000000001" customHeight="1" thickBot="1" x14ac:dyDescent="0.25">
      <c r="A38" s="134"/>
      <c r="B38" s="38" t="s">
        <v>10</v>
      </c>
      <c r="C38" s="110">
        <f>+[4]yndhanur!$I$9</f>
        <v>943</v>
      </c>
      <c r="D38" s="52">
        <f>+[4]yndhanur!$J$9</f>
        <v>101</v>
      </c>
      <c r="E38" s="53">
        <f t="shared" ref="E38:E46" si="16">C38-D38</f>
        <v>842</v>
      </c>
      <c r="F38" s="54">
        <f>+[4]yndhanur!$L$9</f>
        <v>842.00019999999995</v>
      </c>
      <c r="G38" s="55">
        <f t="shared" ref="G38:G46" si="17">E38-F38</f>
        <v>-1.9999999994979589E-4</v>
      </c>
      <c r="H38" s="43">
        <f t="shared" si="15"/>
        <v>100.00002375296911</v>
      </c>
      <c r="I38" s="95">
        <f t="shared" si="5"/>
        <v>10.710498409331919</v>
      </c>
      <c r="J38" s="99">
        <f t="shared" si="11"/>
        <v>89.289522799575806</v>
      </c>
    </row>
    <row r="39" spans="1:11" s="4" customFormat="1" ht="20.100000000000001" customHeight="1" thickBot="1" x14ac:dyDescent="0.25">
      <c r="A39" s="134"/>
      <c r="B39" s="38" t="s">
        <v>11</v>
      </c>
      <c r="C39" s="56">
        <f>+[4]yndhanur!$N$9</f>
        <v>917</v>
      </c>
      <c r="D39" s="57">
        <f>+[4]yndhanur!$O$9</f>
        <v>101</v>
      </c>
      <c r="E39" s="58">
        <f t="shared" si="16"/>
        <v>816</v>
      </c>
      <c r="F39" s="59">
        <f>+[4]yndhanur!$Q$9</f>
        <v>816</v>
      </c>
      <c r="G39" s="60">
        <f t="shared" si="17"/>
        <v>0</v>
      </c>
      <c r="H39" s="44">
        <f t="shared" si="15"/>
        <v>100</v>
      </c>
      <c r="I39" s="109">
        <f t="shared" si="5"/>
        <v>11.01417666303162</v>
      </c>
      <c r="J39" s="104">
        <f t="shared" si="11"/>
        <v>88.98582333696838</v>
      </c>
    </row>
    <row r="40" spans="1:11" s="4" customFormat="1" ht="20.100000000000001" customHeight="1" thickBot="1" x14ac:dyDescent="0.25">
      <c r="A40" s="134"/>
      <c r="B40" s="38" t="s">
        <v>12</v>
      </c>
      <c r="C40" s="46">
        <f>+[4]yndhanur!$S$9</f>
        <v>930</v>
      </c>
      <c r="D40" s="47">
        <f>+[4]yndhanur!$T$9</f>
        <v>101</v>
      </c>
      <c r="E40" s="48">
        <f t="shared" si="16"/>
        <v>829</v>
      </c>
      <c r="F40" s="49">
        <f>+[4]yndhanur!$V$9</f>
        <v>829</v>
      </c>
      <c r="G40" s="50">
        <f t="shared" si="17"/>
        <v>0</v>
      </c>
      <c r="H40" s="39">
        <f t="shared" si="15"/>
        <v>100</v>
      </c>
      <c r="I40" s="100">
        <f t="shared" si="5"/>
        <v>10.86021505376344</v>
      </c>
      <c r="J40" s="101">
        <f t="shared" si="11"/>
        <v>89.13978494623656</v>
      </c>
    </row>
    <row r="41" spans="1:11" s="4" customFormat="1" ht="20.100000000000001" customHeight="1" thickBot="1" x14ac:dyDescent="0.25">
      <c r="A41" s="134"/>
      <c r="B41" s="38" t="s">
        <v>13</v>
      </c>
      <c r="C41" s="46">
        <f>+[4]yndhanur!$X$9</f>
        <v>883</v>
      </c>
      <c r="D41" s="47">
        <f>+[4]yndhanur!$Y$9</f>
        <v>101</v>
      </c>
      <c r="E41" s="48">
        <f t="shared" si="16"/>
        <v>782</v>
      </c>
      <c r="F41" s="49">
        <f>+[4]yndhanur!$AA$9</f>
        <v>782</v>
      </c>
      <c r="G41" s="50">
        <f t="shared" si="17"/>
        <v>0</v>
      </c>
      <c r="H41" s="39">
        <f t="shared" si="15"/>
        <v>100</v>
      </c>
      <c r="I41" s="100">
        <f t="shared" si="5"/>
        <v>11.438278595696488</v>
      </c>
      <c r="J41" s="101">
        <f t="shared" si="11"/>
        <v>88.561721404303512</v>
      </c>
    </row>
    <row r="42" spans="1:11" s="4" customFormat="1" ht="20.100000000000001" customHeight="1" thickBot="1" x14ac:dyDescent="0.25">
      <c r="A42" s="134"/>
      <c r="B42" s="38" t="s">
        <v>14</v>
      </c>
      <c r="C42" s="46">
        <f>+[4]yndhanur!$AC$9</f>
        <v>891</v>
      </c>
      <c r="D42" s="47">
        <f>+[4]yndhanur!$AD$9</f>
        <v>101</v>
      </c>
      <c r="E42" s="48">
        <f t="shared" si="16"/>
        <v>790</v>
      </c>
      <c r="F42" s="49">
        <f>+[4]yndhanur!$AF$9</f>
        <v>790</v>
      </c>
      <c r="G42" s="50">
        <f t="shared" si="17"/>
        <v>0</v>
      </c>
      <c r="H42" s="39">
        <f t="shared" si="15"/>
        <v>100</v>
      </c>
      <c r="I42" s="100">
        <f t="shared" si="5"/>
        <v>11.335578002244674</v>
      </c>
      <c r="J42" s="101">
        <f t="shared" si="11"/>
        <v>88.664421997755326</v>
      </c>
    </row>
    <row r="43" spans="1:11" s="4" customFormat="1" ht="20.100000000000001" customHeight="1" thickBot="1" x14ac:dyDescent="0.25">
      <c r="A43" s="134"/>
      <c r="B43" s="38" t="s">
        <v>15</v>
      </c>
      <c r="C43" s="46">
        <f>+[4]yndhanur!$AH$9</f>
        <v>891</v>
      </c>
      <c r="D43" s="47">
        <f>+[4]yndhanur!$AI$9</f>
        <v>101</v>
      </c>
      <c r="E43" s="48">
        <f t="shared" si="16"/>
        <v>790</v>
      </c>
      <c r="F43" s="49">
        <f>+[4]yndhanur!$AK$9</f>
        <v>790</v>
      </c>
      <c r="G43" s="50">
        <f t="shared" si="17"/>
        <v>0</v>
      </c>
      <c r="H43" s="39">
        <f t="shared" si="15"/>
        <v>100</v>
      </c>
      <c r="I43" s="100">
        <f t="shared" si="5"/>
        <v>11.335578002244674</v>
      </c>
      <c r="J43" s="101">
        <f t="shared" si="11"/>
        <v>88.664421997755326</v>
      </c>
    </row>
    <row r="44" spans="1:11" s="4" customFormat="1" ht="20.100000000000001" customHeight="1" thickBot="1" x14ac:dyDescent="0.25">
      <c r="A44" s="134"/>
      <c r="B44" s="38" t="s">
        <v>16</v>
      </c>
      <c r="C44" s="46">
        <f>+[4]yndhanur!$AM$9</f>
        <v>881</v>
      </c>
      <c r="D44" s="47">
        <f>+[4]yndhanur!$AN$9</f>
        <v>101</v>
      </c>
      <c r="E44" s="48">
        <f t="shared" si="16"/>
        <v>780</v>
      </c>
      <c r="F44" s="49">
        <f>+[4]yndhanur!$AP$9</f>
        <v>780</v>
      </c>
      <c r="G44" s="50">
        <f t="shared" si="17"/>
        <v>0</v>
      </c>
      <c r="H44" s="39">
        <f t="shared" si="15"/>
        <v>100</v>
      </c>
      <c r="I44" s="100">
        <f t="shared" si="5"/>
        <v>11.464245175936441</v>
      </c>
      <c r="J44" s="101">
        <f t="shared" si="11"/>
        <v>88.535754824063559</v>
      </c>
    </row>
    <row r="45" spans="1:11" s="4" customFormat="1" ht="20.100000000000001" customHeight="1" thickBot="1" x14ac:dyDescent="0.25">
      <c r="A45" s="134"/>
      <c r="B45" s="38" t="s">
        <v>17</v>
      </c>
      <c r="C45" s="46">
        <f>+[4]yndhanur!$AR$9</f>
        <v>894</v>
      </c>
      <c r="D45" s="47">
        <f>+[4]yndhanur!$AS$9</f>
        <v>101</v>
      </c>
      <c r="E45" s="48">
        <f t="shared" si="16"/>
        <v>793</v>
      </c>
      <c r="F45" s="49">
        <f>+[4]yndhanur!$AU$9</f>
        <v>781</v>
      </c>
      <c r="G45" s="50">
        <f t="shared" si="17"/>
        <v>12</v>
      </c>
      <c r="H45" s="39">
        <f t="shared" si="15"/>
        <v>98.486759142496851</v>
      </c>
      <c r="I45" s="100">
        <f t="shared" si="5"/>
        <v>11.297539149888138</v>
      </c>
      <c r="J45" s="101">
        <f t="shared" si="11"/>
        <v>87.360178970917232</v>
      </c>
    </row>
    <row r="46" spans="1:11" s="4" customFormat="1" ht="20.100000000000001" customHeight="1" thickBot="1" x14ac:dyDescent="0.25">
      <c r="A46" s="134"/>
      <c r="B46" s="38" t="s">
        <v>18</v>
      </c>
      <c r="C46" s="46">
        <f>+[4]yndhanur!$AW$9</f>
        <v>994</v>
      </c>
      <c r="D46" s="47">
        <f>+[4]yndhanur!$AX$9</f>
        <v>101</v>
      </c>
      <c r="E46" s="48">
        <f t="shared" si="16"/>
        <v>893</v>
      </c>
      <c r="F46" s="49">
        <f>+[4]yndhanur!$AZ$9</f>
        <v>743</v>
      </c>
      <c r="G46" s="50">
        <f t="shared" si="17"/>
        <v>150</v>
      </c>
      <c r="H46" s="39">
        <f t="shared" si="15"/>
        <v>83.202687569988797</v>
      </c>
      <c r="I46" s="100">
        <f t="shared" si="5"/>
        <v>10.160965794768615</v>
      </c>
      <c r="J46" s="101">
        <f t="shared" si="11"/>
        <v>74.74849094567405</v>
      </c>
    </row>
    <row r="47" spans="1:11" s="4" customFormat="1" ht="20.100000000000001" customHeight="1" thickBot="1" x14ac:dyDescent="0.25">
      <c r="A47" s="136"/>
      <c r="B47" s="33" t="s">
        <v>19</v>
      </c>
      <c r="C47" s="35">
        <f>SUM(C37:C46)</f>
        <v>9154</v>
      </c>
      <c r="D47" s="35">
        <f>SUM(D37:D46)</f>
        <v>1010</v>
      </c>
      <c r="E47" s="35">
        <f>SUM(E37:E46)</f>
        <v>8144</v>
      </c>
      <c r="F47" s="35">
        <f>SUM(F37:F46)</f>
        <v>7982.0002000000004</v>
      </c>
      <c r="G47" s="35">
        <f>SUM(G37:G46)</f>
        <v>161.99980000000005</v>
      </c>
      <c r="H47" s="37">
        <f t="shared" ref="H47:H68" si="18">F47*100/E47</f>
        <v>98.010807956777995</v>
      </c>
      <c r="I47" s="37">
        <f t="shared" si="5"/>
        <v>11.033428009613289</v>
      </c>
      <c r="J47" s="37">
        <f t="shared" si="11"/>
        <v>87.196856019226573</v>
      </c>
      <c r="K47" s="43">
        <f>+D47*100/C47</f>
        <v>11.033428009613283</v>
      </c>
    </row>
    <row r="48" spans="1:11" s="4" customFormat="1" ht="20.100000000000001" customHeight="1" thickBot="1" x14ac:dyDescent="0.25">
      <c r="A48" s="133" t="s">
        <v>46</v>
      </c>
      <c r="B48" s="40" t="s">
        <v>9</v>
      </c>
      <c r="C48" s="56">
        <f>+[4]yndhanur!$D$20</f>
        <v>313</v>
      </c>
      <c r="D48" s="57">
        <f>+[4]yndhanur!$E$20</f>
        <v>58.9</v>
      </c>
      <c r="E48" s="58">
        <f>C48-D48</f>
        <v>254.1</v>
      </c>
      <c r="F48" s="59">
        <f>+[4]yndhanur!$G$20</f>
        <v>254.1</v>
      </c>
      <c r="G48" s="60">
        <f>E48-F48</f>
        <v>0</v>
      </c>
      <c r="H48" s="44">
        <f t="shared" si="18"/>
        <v>100</v>
      </c>
      <c r="I48" s="93">
        <f t="shared" ref="I48:I58" si="19">100-E48*100/C48</f>
        <v>18.817891373801913</v>
      </c>
      <c r="J48" s="104">
        <f t="shared" ref="J48:J58" si="20">+F48*100/C48</f>
        <v>81.182108626198087</v>
      </c>
    </row>
    <row r="49" spans="1:11" s="4" customFormat="1" ht="20.100000000000001" customHeight="1" thickBot="1" x14ac:dyDescent="0.25">
      <c r="A49" s="134"/>
      <c r="B49" s="38" t="s">
        <v>10</v>
      </c>
      <c r="C49" s="110">
        <f>+[4]yndhanur!$I$20</f>
        <v>294</v>
      </c>
      <c r="D49" s="52">
        <f>+[4]yndhanur!$J$20</f>
        <v>58.9</v>
      </c>
      <c r="E49" s="53">
        <f t="shared" ref="E49:E57" si="21">C49-D49</f>
        <v>235.1</v>
      </c>
      <c r="F49" s="54">
        <f>+[4]yndhanur!$L$20</f>
        <v>235.1</v>
      </c>
      <c r="G49" s="55">
        <f t="shared" ref="G49:G57" si="22">E49-F49</f>
        <v>0</v>
      </c>
      <c r="H49" s="43">
        <f t="shared" si="18"/>
        <v>100</v>
      </c>
      <c r="I49" s="95">
        <f t="shared" si="19"/>
        <v>20.034013605442183</v>
      </c>
      <c r="J49" s="99">
        <f t="shared" si="20"/>
        <v>79.965986394557817</v>
      </c>
    </row>
    <row r="50" spans="1:11" s="4" customFormat="1" ht="20.100000000000001" customHeight="1" thickBot="1" x14ac:dyDescent="0.25">
      <c r="A50" s="134"/>
      <c r="B50" s="38" t="s">
        <v>11</v>
      </c>
      <c r="C50" s="56">
        <f>+[4]yndhanur!$N$20</f>
        <v>294</v>
      </c>
      <c r="D50" s="57">
        <f>+[4]yndhanur!$O$20</f>
        <v>58.9</v>
      </c>
      <c r="E50" s="58">
        <f t="shared" si="21"/>
        <v>235.1</v>
      </c>
      <c r="F50" s="59">
        <f>+[4]yndhanur!$Q$20</f>
        <v>235.1</v>
      </c>
      <c r="G50" s="60">
        <f t="shared" si="22"/>
        <v>0</v>
      </c>
      <c r="H50" s="44">
        <f t="shared" si="18"/>
        <v>100</v>
      </c>
      <c r="I50" s="109">
        <f t="shared" si="19"/>
        <v>20.034013605442183</v>
      </c>
      <c r="J50" s="104">
        <f t="shared" si="20"/>
        <v>79.965986394557817</v>
      </c>
    </row>
    <row r="51" spans="1:11" s="4" customFormat="1" ht="20.100000000000001" customHeight="1" thickBot="1" x14ac:dyDescent="0.25">
      <c r="A51" s="134"/>
      <c r="B51" s="38" t="s">
        <v>12</v>
      </c>
      <c r="C51" s="46">
        <f>+[4]yndhanur!$S$20</f>
        <v>294</v>
      </c>
      <c r="D51" s="47">
        <f>+[4]yndhanur!$T$20</f>
        <v>58.9</v>
      </c>
      <c r="E51" s="48">
        <f t="shared" si="21"/>
        <v>235.1</v>
      </c>
      <c r="F51" s="49">
        <f>+[4]yndhanur!$V$20</f>
        <v>235.1</v>
      </c>
      <c r="G51" s="50">
        <f t="shared" si="22"/>
        <v>0</v>
      </c>
      <c r="H51" s="39">
        <f t="shared" si="18"/>
        <v>100</v>
      </c>
      <c r="I51" s="100">
        <f t="shared" si="19"/>
        <v>20.034013605442183</v>
      </c>
      <c r="J51" s="101">
        <f t="shared" si="20"/>
        <v>79.965986394557817</v>
      </c>
    </row>
    <row r="52" spans="1:11" s="4" customFormat="1" ht="20.100000000000001" customHeight="1" thickBot="1" x14ac:dyDescent="0.25">
      <c r="A52" s="134"/>
      <c r="B52" s="38" t="s">
        <v>13</v>
      </c>
      <c r="C52" s="46">
        <f>+[4]yndhanur!$X$20</f>
        <v>279</v>
      </c>
      <c r="D52" s="47">
        <f>+[4]yndhanur!$Y$20</f>
        <v>58.9</v>
      </c>
      <c r="E52" s="48">
        <f t="shared" si="21"/>
        <v>220.1</v>
      </c>
      <c r="F52" s="49">
        <f>+[4]yndhanur!$AA$20</f>
        <v>220.1</v>
      </c>
      <c r="G52" s="50">
        <f t="shared" si="22"/>
        <v>0</v>
      </c>
      <c r="H52" s="39">
        <f t="shared" si="18"/>
        <v>100</v>
      </c>
      <c r="I52" s="100">
        <f t="shared" si="19"/>
        <v>21.111111111111114</v>
      </c>
      <c r="J52" s="101">
        <f t="shared" si="20"/>
        <v>78.888888888888886</v>
      </c>
    </row>
    <row r="53" spans="1:11" s="4" customFormat="1" ht="20.100000000000001" customHeight="1" thickBot="1" x14ac:dyDescent="0.25">
      <c r="A53" s="134"/>
      <c r="B53" s="38" t="s">
        <v>14</v>
      </c>
      <c r="C53" s="46">
        <f>+[4]yndhanur!$AC$20</f>
        <v>279</v>
      </c>
      <c r="D53" s="47">
        <f>+[4]yndhanur!$AD$20</f>
        <v>58.9</v>
      </c>
      <c r="E53" s="48">
        <f t="shared" si="21"/>
        <v>220.1</v>
      </c>
      <c r="F53" s="49">
        <f>+[4]yndhanur!$AF$20</f>
        <v>220.1</v>
      </c>
      <c r="G53" s="50">
        <f t="shared" si="22"/>
        <v>0</v>
      </c>
      <c r="H53" s="39">
        <f t="shared" si="18"/>
        <v>100</v>
      </c>
      <c r="I53" s="100">
        <f t="shared" si="19"/>
        <v>21.111111111111114</v>
      </c>
      <c r="J53" s="101">
        <f t="shared" si="20"/>
        <v>78.888888888888886</v>
      </c>
    </row>
    <row r="54" spans="1:11" s="4" customFormat="1" ht="20.100000000000001" customHeight="1" thickBot="1" x14ac:dyDescent="0.25">
      <c r="A54" s="134"/>
      <c r="B54" s="38" t="s">
        <v>15</v>
      </c>
      <c r="C54" s="46">
        <f>+[4]yndhanur!$AH$20</f>
        <v>279</v>
      </c>
      <c r="D54" s="47">
        <f>+[4]yndhanur!$AI$20</f>
        <v>58.9</v>
      </c>
      <c r="E54" s="48">
        <f t="shared" si="21"/>
        <v>220.1</v>
      </c>
      <c r="F54" s="49">
        <f>+[4]yndhanur!$AK$20</f>
        <v>220.1</v>
      </c>
      <c r="G54" s="50">
        <f t="shared" si="22"/>
        <v>0</v>
      </c>
      <c r="H54" s="39">
        <f t="shared" si="18"/>
        <v>100</v>
      </c>
      <c r="I54" s="100">
        <f t="shared" si="19"/>
        <v>21.111111111111114</v>
      </c>
      <c r="J54" s="101">
        <f t="shared" si="20"/>
        <v>78.888888888888886</v>
      </c>
    </row>
    <row r="55" spans="1:11" s="4" customFormat="1" ht="20.100000000000001" customHeight="1" thickBot="1" x14ac:dyDescent="0.25">
      <c r="A55" s="134"/>
      <c r="B55" s="38" t="s">
        <v>16</v>
      </c>
      <c r="C55" s="46">
        <f>+[4]yndhanur!$AM$20</f>
        <v>279</v>
      </c>
      <c r="D55" s="47">
        <f>+[4]yndhanur!$AN$20</f>
        <v>58.9</v>
      </c>
      <c r="E55" s="48">
        <f t="shared" si="21"/>
        <v>220.1</v>
      </c>
      <c r="F55" s="49">
        <f>+[4]yndhanur!$AP$20</f>
        <v>219.3</v>
      </c>
      <c r="G55" s="50">
        <f t="shared" si="22"/>
        <v>0.79999999999998295</v>
      </c>
      <c r="H55" s="39">
        <f t="shared" si="18"/>
        <v>99.636528850522495</v>
      </c>
      <c r="I55" s="100">
        <f t="shared" si="19"/>
        <v>21.111111111111114</v>
      </c>
      <c r="J55" s="101">
        <f t="shared" si="20"/>
        <v>78.602150537634415</v>
      </c>
    </row>
    <row r="56" spans="1:11" s="4" customFormat="1" ht="20.100000000000001" customHeight="1" thickBot="1" x14ac:dyDescent="0.25">
      <c r="A56" s="134"/>
      <c r="B56" s="38" t="s">
        <v>17</v>
      </c>
      <c r="C56" s="46">
        <f>+[4]yndhanur!$AR$20</f>
        <v>284</v>
      </c>
      <c r="D56" s="47">
        <f>+[4]yndhanur!$AS$20</f>
        <v>58.9</v>
      </c>
      <c r="E56" s="48">
        <f t="shared" si="21"/>
        <v>225.1</v>
      </c>
      <c r="F56" s="49">
        <f>+[4]yndhanur!$AU$20</f>
        <v>206.5</v>
      </c>
      <c r="G56" s="50">
        <f t="shared" si="22"/>
        <v>18.599999999999994</v>
      </c>
      <c r="H56" s="39">
        <f t="shared" si="18"/>
        <v>91.737005775211017</v>
      </c>
      <c r="I56" s="100">
        <f t="shared" si="19"/>
        <v>20.739436619718305</v>
      </c>
      <c r="J56" s="101">
        <f t="shared" si="20"/>
        <v>72.711267605633807</v>
      </c>
    </row>
    <row r="57" spans="1:11" s="4" customFormat="1" ht="20.100000000000001" customHeight="1" thickBot="1" x14ac:dyDescent="0.25">
      <c r="A57" s="134"/>
      <c r="B57" s="38" t="s">
        <v>18</v>
      </c>
      <c r="C57" s="46">
        <f>+[4]yndhanur!$AW$20</f>
        <v>675</v>
      </c>
      <c r="D57" s="47">
        <f>+[4]yndhanur!$AX$20</f>
        <v>58.9</v>
      </c>
      <c r="E57" s="48">
        <f t="shared" si="21"/>
        <v>616.1</v>
      </c>
      <c r="F57" s="49">
        <f>+[4]yndhanur!$AZ$20</f>
        <v>210.5</v>
      </c>
      <c r="G57" s="50">
        <f t="shared" si="22"/>
        <v>405.6</v>
      </c>
      <c r="H57" s="39">
        <f t="shared" si="18"/>
        <v>34.166531407239084</v>
      </c>
      <c r="I57" s="100">
        <f t="shared" si="19"/>
        <v>8.725925925925921</v>
      </c>
      <c r="J57" s="101">
        <f t="shared" si="20"/>
        <v>31.185185185185187</v>
      </c>
    </row>
    <row r="58" spans="1:11" s="4" customFormat="1" ht="20.100000000000001" customHeight="1" thickBot="1" x14ac:dyDescent="0.25">
      <c r="A58" s="136"/>
      <c r="B58" s="33" t="s">
        <v>19</v>
      </c>
      <c r="C58" s="35">
        <f>SUM(C48:C57)</f>
        <v>3270</v>
      </c>
      <c r="D58" s="35">
        <f>SUM(D48:D57)</f>
        <v>588.99999999999989</v>
      </c>
      <c r="E58" s="35">
        <f>SUM(E48:E57)</f>
        <v>2680.9999999999995</v>
      </c>
      <c r="F58" s="35">
        <f>SUM(F48:F57)</f>
        <v>2256</v>
      </c>
      <c r="G58" s="35">
        <f>SUM(G48:G57)</f>
        <v>425</v>
      </c>
      <c r="H58" s="37">
        <f>F58*100/E58</f>
        <v>84.147706079820978</v>
      </c>
      <c r="I58" s="37">
        <f t="shared" si="19"/>
        <v>18.012232415902162</v>
      </c>
      <c r="J58" s="37">
        <f t="shared" si="20"/>
        <v>68.9908256880734</v>
      </c>
      <c r="K58" s="43">
        <f>+D58*100/C58</f>
        <v>18.012232415902137</v>
      </c>
    </row>
    <row r="59" spans="1:11" s="4" customFormat="1" ht="21.75" customHeight="1" thickBot="1" x14ac:dyDescent="0.25">
      <c r="A59" s="133" t="s">
        <v>23</v>
      </c>
      <c r="B59" s="21" t="s">
        <v>9</v>
      </c>
      <c r="C59" s="51">
        <f>+[5]yndhanur!$E$15</f>
        <v>2214</v>
      </c>
      <c r="D59" s="52">
        <f>+[5]yndhanur!$F$15</f>
        <v>149.5</v>
      </c>
      <c r="E59" s="53">
        <f>C59-D59</f>
        <v>2064.5</v>
      </c>
      <c r="F59" s="54">
        <f>+[5]yndhanur!$H$15</f>
        <v>2058.5</v>
      </c>
      <c r="G59" s="55">
        <f>E59-F59</f>
        <v>6</v>
      </c>
      <c r="H59" s="43">
        <f t="shared" si="18"/>
        <v>99.709372729474453</v>
      </c>
      <c r="I59" s="103">
        <f t="shared" si="5"/>
        <v>6.7524841915085858</v>
      </c>
      <c r="J59" s="102">
        <f t="shared" si="11"/>
        <v>92.976513098464324</v>
      </c>
    </row>
    <row r="60" spans="1:11" s="4" customFormat="1" ht="20.100000000000001" customHeight="1" thickBot="1" x14ac:dyDescent="0.25">
      <c r="A60" s="134"/>
      <c r="B60" s="21" t="s">
        <v>10</v>
      </c>
      <c r="C60" s="51">
        <f>+[5]yndhanur!$J$15</f>
        <v>2181</v>
      </c>
      <c r="D60" s="52">
        <f>+[5]yndhanur!$K$15</f>
        <v>149.5</v>
      </c>
      <c r="E60" s="53">
        <f t="shared" ref="E60:E68" si="23">C60-D60</f>
        <v>2031.5</v>
      </c>
      <c r="F60" s="54">
        <f>+[5]yndhanur!$M$15</f>
        <v>2009.5</v>
      </c>
      <c r="G60" s="55">
        <f t="shared" ref="G60:G68" si="24">E60-F60</f>
        <v>22</v>
      </c>
      <c r="H60" s="43">
        <f t="shared" si="18"/>
        <v>98.917056362293877</v>
      </c>
      <c r="I60" s="95">
        <f t="shared" si="5"/>
        <v>6.8546538285190337</v>
      </c>
      <c r="J60" s="99">
        <f t="shared" si="11"/>
        <v>92.136634571297563</v>
      </c>
    </row>
    <row r="61" spans="1:11" s="4" customFormat="1" ht="20.100000000000001" customHeight="1" thickBot="1" x14ac:dyDescent="0.25">
      <c r="A61" s="134"/>
      <c r="B61" s="38" t="s">
        <v>11</v>
      </c>
      <c r="C61" s="51">
        <f>+[5]yndhanur!$O$15</f>
        <v>2145</v>
      </c>
      <c r="D61" s="52">
        <f>+[5]yndhanur!$P$15</f>
        <v>143.5</v>
      </c>
      <c r="E61" s="53">
        <f t="shared" si="23"/>
        <v>2001.5</v>
      </c>
      <c r="F61" s="54">
        <f>+[5]yndhanur!$R$15</f>
        <v>1968.5</v>
      </c>
      <c r="G61" s="55">
        <f t="shared" si="24"/>
        <v>33</v>
      </c>
      <c r="H61" s="43">
        <f t="shared" si="18"/>
        <v>98.351236572570571</v>
      </c>
      <c r="I61" s="103">
        <f t="shared" si="5"/>
        <v>6.6899766899766888</v>
      </c>
      <c r="J61" s="102">
        <f t="shared" si="11"/>
        <v>91.771561771561778</v>
      </c>
    </row>
    <row r="62" spans="1:11" s="4" customFormat="1" ht="20.100000000000001" customHeight="1" thickBot="1" x14ac:dyDescent="0.25">
      <c r="A62" s="134"/>
      <c r="B62" s="38" t="s">
        <v>12</v>
      </c>
      <c r="C62" s="46">
        <f>+[5]yndhanur!$T$15</f>
        <v>2158</v>
      </c>
      <c r="D62" s="47">
        <f>+[5]yndhanur!$U$15</f>
        <v>143.5</v>
      </c>
      <c r="E62" s="48">
        <f t="shared" si="23"/>
        <v>2014.5</v>
      </c>
      <c r="F62" s="49">
        <f>+[5]yndhanur!$W$15</f>
        <v>1966.5</v>
      </c>
      <c r="G62" s="50">
        <f t="shared" si="24"/>
        <v>48</v>
      </c>
      <c r="H62" s="39">
        <f t="shared" si="18"/>
        <v>97.61727475800447</v>
      </c>
      <c r="I62" s="100">
        <f t="shared" si="5"/>
        <v>6.6496756255792349</v>
      </c>
      <c r="J62" s="101">
        <f t="shared" si="11"/>
        <v>91.126042632066728</v>
      </c>
    </row>
    <row r="63" spans="1:11" s="4" customFormat="1" ht="20.100000000000001" customHeight="1" thickBot="1" x14ac:dyDescent="0.25">
      <c r="A63" s="134"/>
      <c r="B63" s="38" t="s">
        <v>13</v>
      </c>
      <c r="C63" s="46">
        <f>+[5]yndhanur!$Y$15</f>
        <v>2158</v>
      </c>
      <c r="D63" s="47">
        <f>+[5]yndhanur!$Z$15</f>
        <v>146.5</v>
      </c>
      <c r="E63" s="48">
        <f t="shared" si="23"/>
        <v>2011.5</v>
      </c>
      <c r="F63" s="49">
        <f>+[5]yndhanur!$AB$15</f>
        <v>1919.5</v>
      </c>
      <c r="G63" s="50">
        <f t="shared" si="24"/>
        <v>92</v>
      </c>
      <c r="H63" s="39">
        <f t="shared" si="18"/>
        <v>95.426298782003485</v>
      </c>
      <c r="I63" s="100">
        <f t="shared" si="5"/>
        <v>6.7886932344763693</v>
      </c>
      <c r="J63" s="101">
        <f t="shared" si="11"/>
        <v>88.948100092678402</v>
      </c>
    </row>
    <row r="64" spans="1:11" s="4" customFormat="1" ht="20.100000000000001" customHeight="1" thickBot="1" x14ac:dyDescent="0.25">
      <c r="A64" s="134"/>
      <c r="B64" s="38" t="s">
        <v>14</v>
      </c>
      <c r="C64" s="46">
        <f>+[5]yndhanur!$AD$15</f>
        <v>2145</v>
      </c>
      <c r="D64" s="47">
        <f>+[5]yndhanur!$AE$15</f>
        <v>148.5</v>
      </c>
      <c r="E64" s="48">
        <f t="shared" si="23"/>
        <v>1996.5</v>
      </c>
      <c r="F64" s="49">
        <f>+[5]yndhanur!$AG$15</f>
        <v>1892.5</v>
      </c>
      <c r="G64" s="50">
        <f t="shared" si="24"/>
        <v>104</v>
      </c>
      <c r="H64" s="39">
        <f t="shared" si="18"/>
        <v>94.7908840470824</v>
      </c>
      <c r="I64" s="100">
        <f t="shared" si="5"/>
        <v>6.9230769230769198</v>
      </c>
      <c r="J64" s="101">
        <f t="shared" si="11"/>
        <v>88.228438228438222</v>
      </c>
    </row>
    <row r="65" spans="1:11" s="4" customFormat="1" ht="20.100000000000001" customHeight="1" thickBot="1" x14ac:dyDescent="0.25">
      <c r="A65" s="134"/>
      <c r="B65" s="38" t="s">
        <v>15</v>
      </c>
      <c r="C65" s="46">
        <f>+[5]yndhanur!$AI$15</f>
        <v>2195</v>
      </c>
      <c r="D65" s="47">
        <f>+[5]yndhanur!$AJ$15</f>
        <v>158.5</v>
      </c>
      <c r="E65" s="48">
        <f t="shared" si="23"/>
        <v>2036.5</v>
      </c>
      <c r="F65" s="49">
        <f>+[5]yndhanur!$AL$15</f>
        <v>1869.4</v>
      </c>
      <c r="G65" s="50">
        <f t="shared" si="24"/>
        <v>167.09999999999991</v>
      </c>
      <c r="H65" s="39">
        <f t="shared" si="18"/>
        <v>91.794745887552168</v>
      </c>
      <c r="I65" s="100">
        <f t="shared" si="5"/>
        <v>7.2209567198177638</v>
      </c>
      <c r="J65" s="101">
        <f t="shared" si="11"/>
        <v>85.166287015945329</v>
      </c>
    </row>
    <row r="66" spans="1:11" s="4" customFormat="1" ht="20.100000000000001" customHeight="1" thickBot="1" x14ac:dyDescent="0.25">
      <c r="A66" s="134"/>
      <c r="B66" s="38" t="s">
        <v>16</v>
      </c>
      <c r="C66" s="46">
        <f>+[5]yndhanur!$AN$15</f>
        <v>2168</v>
      </c>
      <c r="D66" s="47">
        <f>+[5]yndhanur!$AO$15</f>
        <v>162.5</v>
      </c>
      <c r="E66" s="48">
        <f t="shared" si="23"/>
        <v>2005.5</v>
      </c>
      <c r="F66" s="49">
        <f>+[5]yndhanur!$AQ$15</f>
        <v>1825</v>
      </c>
      <c r="G66" s="50">
        <f t="shared" si="24"/>
        <v>180.5</v>
      </c>
      <c r="H66" s="39">
        <f t="shared" si="18"/>
        <v>90.999750685614558</v>
      </c>
      <c r="I66" s="100">
        <f t="shared" si="5"/>
        <v>7.4953874538745424</v>
      </c>
      <c r="J66" s="101">
        <f t="shared" si="11"/>
        <v>84.178966789667896</v>
      </c>
    </row>
    <row r="67" spans="1:11" s="4" customFormat="1" ht="20.100000000000001" customHeight="1" thickBot="1" x14ac:dyDescent="0.25">
      <c r="A67" s="134"/>
      <c r="B67" s="38" t="s">
        <v>17</v>
      </c>
      <c r="C67" s="46">
        <f>+[5]yndhanur!$AS$15</f>
        <v>2168</v>
      </c>
      <c r="D67" s="47">
        <f>+[5]yndhanur!$AT$15</f>
        <v>169.5</v>
      </c>
      <c r="E67" s="48">
        <f t="shared" si="23"/>
        <v>1998.5</v>
      </c>
      <c r="F67" s="49">
        <f>+[5]yndhanur!$AV$15</f>
        <v>1726</v>
      </c>
      <c r="G67" s="50">
        <f t="shared" si="24"/>
        <v>272.5</v>
      </c>
      <c r="H67" s="39">
        <f t="shared" si="18"/>
        <v>86.364773580185144</v>
      </c>
      <c r="I67" s="100">
        <f t="shared" si="5"/>
        <v>7.8182656826568291</v>
      </c>
      <c r="J67" s="101">
        <f t="shared" si="11"/>
        <v>79.61254612546125</v>
      </c>
    </row>
    <row r="68" spans="1:11" s="4" customFormat="1" ht="20.100000000000001" customHeight="1" thickBot="1" x14ac:dyDescent="0.25">
      <c r="A68" s="134"/>
      <c r="B68" s="38" t="s">
        <v>18</v>
      </c>
      <c r="C68" s="46">
        <f>+[5]yndhanur!$AX$15</f>
        <v>2168</v>
      </c>
      <c r="D68" s="47">
        <f>+[5]yndhanur!$AY$15</f>
        <v>172.5</v>
      </c>
      <c r="E68" s="48">
        <f t="shared" si="23"/>
        <v>1995.5</v>
      </c>
      <c r="F68" s="49">
        <f>+[5]yndhanur!$BA$15</f>
        <v>1533</v>
      </c>
      <c r="G68" s="50">
        <f t="shared" si="24"/>
        <v>462.5</v>
      </c>
      <c r="H68" s="39">
        <f t="shared" si="18"/>
        <v>76.822851415685292</v>
      </c>
      <c r="I68" s="100">
        <f t="shared" si="5"/>
        <v>7.9566420664206703</v>
      </c>
      <c r="J68" s="101">
        <f t="shared" si="11"/>
        <v>70.710332103321036</v>
      </c>
    </row>
    <row r="69" spans="1:11" s="4" customFormat="1" ht="20.100000000000001" customHeight="1" thickBot="1" x14ac:dyDescent="0.25">
      <c r="A69" s="135"/>
      <c r="B69" s="33" t="s">
        <v>19</v>
      </c>
      <c r="C69" s="36">
        <f>SUM(C59:C68)</f>
        <v>21700</v>
      </c>
      <c r="D69" s="35">
        <f>SUM(D59:D68)</f>
        <v>1544</v>
      </c>
      <c r="E69" s="36">
        <f>SUM(E59:E68)</f>
        <v>20156</v>
      </c>
      <c r="F69" s="35">
        <f>SUM(F59:F68)</f>
        <v>18768.400000000001</v>
      </c>
      <c r="G69" s="36">
        <f>SUM(G59:G68)</f>
        <v>1387.6</v>
      </c>
      <c r="H69" s="37">
        <f t="shared" ref="H69:H79" si="25">F69*100/E69</f>
        <v>93.115697559039504</v>
      </c>
      <c r="I69" s="37">
        <f t="shared" si="5"/>
        <v>7.1152073732718861</v>
      </c>
      <c r="J69" s="37">
        <f t="shared" si="11"/>
        <v>86.49032258064517</v>
      </c>
      <c r="K69" s="43">
        <f>+D69*100/C69</f>
        <v>7.1152073732718897</v>
      </c>
    </row>
    <row r="70" spans="1:11" s="4" customFormat="1" ht="20.100000000000001" customHeight="1" thickBot="1" x14ac:dyDescent="0.25">
      <c r="A70" s="133" t="s">
        <v>28</v>
      </c>
      <c r="B70" s="38" t="s">
        <v>9</v>
      </c>
      <c r="C70" s="46">
        <f>+[6]yndhanur!$E$15</f>
        <v>2806</v>
      </c>
      <c r="D70" s="47">
        <f>+[6]yndhanur!$F$15</f>
        <v>130</v>
      </c>
      <c r="E70" s="48">
        <f>C70-D70</f>
        <v>2676</v>
      </c>
      <c r="F70" s="49">
        <f>+[6]yndhanur!$H$15</f>
        <v>2611</v>
      </c>
      <c r="G70" s="50">
        <f>E70-F70</f>
        <v>65</v>
      </c>
      <c r="H70" s="42">
        <f t="shared" si="25"/>
        <v>97.571001494768311</v>
      </c>
      <c r="I70" s="95">
        <f t="shared" si="5"/>
        <v>4.6329294369208895</v>
      </c>
      <c r="J70" s="101">
        <f t="shared" si="11"/>
        <v>93.050605844618673</v>
      </c>
    </row>
    <row r="71" spans="1:11" s="4" customFormat="1" ht="20.100000000000001" customHeight="1" thickBot="1" x14ac:dyDescent="0.25">
      <c r="A71" s="134"/>
      <c r="B71" s="38" t="s">
        <v>10</v>
      </c>
      <c r="C71" s="46">
        <f>+[6]yndhanur!$J$15</f>
        <v>2822</v>
      </c>
      <c r="D71" s="47">
        <f>+[6]yndhanur!$K$15</f>
        <v>143</v>
      </c>
      <c r="E71" s="48">
        <f t="shared" ref="E71:E79" si="26">C71-D71</f>
        <v>2679</v>
      </c>
      <c r="F71" s="49">
        <f>+[6]yndhanur!$M$15</f>
        <v>2570.5</v>
      </c>
      <c r="G71" s="50">
        <f t="shared" ref="G71:G79" si="27">E71-F71</f>
        <v>108.5</v>
      </c>
      <c r="H71" s="42">
        <f t="shared" si="25"/>
        <v>95.949981336319524</v>
      </c>
      <c r="I71" s="93">
        <f t="shared" si="5"/>
        <v>5.0673281360737121</v>
      </c>
      <c r="J71" s="101">
        <f t="shared" si="11"/>
        <v>91.087880935506732</v>
      </c>
    </row>
    <row r="72" spans="1:11" s="4" customFormat="1" ht="20.100000000000001" customHeight="1" thickBot="1" x14ac:dyDescent="0.25">
      <c r="A72" s="134"/>
      <c r="B72" s="38" t="s">
        <v>11</v>
      </c>
      <c r="C72" s="46">
        <f>+[6]yndhanur!$O$15</f>
        <v>2765</v>
      </c>
      <c r="D72" s="47">
        <f>+[6]yndhanur!$P$15</f>
        <v>143</v>
      </c>
      <c r="E72" s="48">
        <f t="shared" si="26"/>
        <v>2622</v>
      </c>
      <c r="F72" s="49">
        <f>+[6]yndhanur!$R$15</f>
        <v>2450</v>
      </c>
      <c r="G72" s="50">
        <f t="shared" si="27"/>
        <v>172</v>
      </c>
      <c r="H72" s="42">
        <f t="shared" si="25"/>
        <v>93.440122044241036</v>
      </c>
      <c r="I72" s="95">
        <f t="shared" si="5"/>
        <v>5.1717902350813745</v>
      </c>
      <c r="J72" s="101">
        <f t="shared" si="11"/>
        <v>88.607594936708864</v>
      </c>
    </row>
    <row r="73" spans="1:11" s="4" customFormat="1" ht="20.100000000000001" customHeight="1" thickBot="1" x14ac:dyDescent="0.25">
      <c r="A73" s="134"/>
      <c r="B73" s="38" t="s">
        <v>12</v>
      </c>
      <c r="C73" s="46">
        <f>+[6]yndhanur!$T$15</f>
        <v>2745</v>
      </c>
      <c r="D73" s="47">
        <f>+[6]yndhanur!$U$15</f>
        <v>143</v>
      </c>
      <c r="E73" s="48">
        <f t="shared" si="26"/>
        <v>2602</v>
      </c>
      <c r="F73" s="49">
        <f>+[6]yndhanur!$W$15</f>
        <v>2377</v>
      </c>
      <c r="G73" s="50">
        <f t="shared" si="27"/>
        <v>225</v>
      </c>
      <c r="H73" s="39">
        <f t="shared" si="25"/>
        <v>91.352805534204464</v>
      </c>
      <c r="I73" s="100">
        <f t="shared" si="5"/>
        <v>5.2094717668488215</v>
      </c>
      <c r="J73" s="101">
        <f t="shared" si="11"/>
        <v>86.593806921675778</v>
      </c>
    </row>
    <row r="74" spans="1:11" s="4" customFormat="1" ht="20.100000000000001" customHeight="1" thickBot="1" x14ac:dyDescent="0.25">
      <c r="A74" s="134"/>
      <c r="B74" s="38" t="s">
        <v>13</v>
      </c>
      <c r="C74" s="46">
        <f>+[6]yndhanur!$Y$15</f>
        <v>2752</v>
      </c>
      <c r="D74" s="47">
        <f>+[6]yndhanur!$Z$15</f>
        <v>143</v>
      </c>
      <c r="E74" s="48">
        <f t="shared" si="26"/>
        <v>2609</v>
      </c>
      <c r="F74" s="49">
        <f>+[6]yndhanur!$AB$15</f>
        <v>2366</v>
      </c>
      <c r="G74" s="50">
        <f t="shared" si="27"/>
        <v>243</v>
      </c>
      <c r="H74" s="39">
        <f t="shared" si="25"/>
        <v>90.686086623227297</v>
      </c>
      <c r="I74" s="100">
        <f t="shared" si="5"/>
        <v>5.1962209302325562</v>
      </c>
      <c r="J74" s="101">
        <f t="shared" si="11"/>
        <v>85.973837209302332</v>
      </c>
    </row>
    <row r="75" spans="1:11" s="4" customFormat="1" ht="20.100000000000001" customHeight="1" thickBot="1" x14ac:dyDescent="0.25">
      <c r="A75" s="134"/>
      <c r="B75" s="38" t="s">
        <v>14</v>
      </c>
      <c r="C75" s="46">
        <f>+[6]yndhanur!$AD$15</f>
        <v>2682</v>
      </c>
      <c r="D75" s="47">
        <f>+[6]yndhanur!$AE$15</f>
        <v>156</v>
      </c>
      <c r="E75" s="48">
        <f t="shared" si="26"/>
        <v>2526</v>
      </c>
      <c r="F75" s="49">
        <f>+[6]yndhanur!$AG$15</f>
        <v>2275.1109999999999</v>
      </c>
      <c r="G75" s="50">
        <f t="shared" si="27"/>
        <v>250.88900000000012</v>
      </c>
      <c r="H75" s="39">
        <f t="shared" si="25"/>
        <v>90.067735550277106</v>
      </c>
      <c r="I75" s="100">
        <f t="shared" si="5"/>
        <v>5.8165548098433959</v>
      </c>
      <c r="J75" s="101">
        <f t="shared" si="11"/>
        <v>84.828896346010438</v>
      </c>
    </row>
    <row r="76" spans="1:11" s="4" customFormat="1" ht="20.100000000000001" customHeight="1" thickBot="1" x14ac:dyDescent="0.25">
      <c r="A76" s="134"/>
      <c r="B76" s="38" t="s">
        <v>15</v>
      </c>
      <c r="C76" s="46">
        <f>+[6]yndhanur!$AI$15</f>
        <v>2676</v>
      </c>
      <c r="D76" s="47">
        <f>+[6]yndhanur!$AJ$15</f>
        <v>156</v>
      </c>
      <c r="E76" s="48">
        <f t="shared" si="26"/>
        <v>2520</v>
      </c>
      <c r="F76" s="49">
        <f>+[6]yndhanur!$AL$15</f>
        <v>2203</v>
      </c>
      <c r="G76" s="50">
        <f t="shared" si="27"/>
        <v>317</v>
      </c>
      <c r="H76" s="39">
        <f t="shared" si="25"/>
        <v>87.420634920634924</v>
      </c>
      <c r="I76" s="100">
        <f t="shared" si="5"/>
        <v>5.8295964125560573</v>
      </c>
      <c r="J76" s="101">
        <f t="shared" si="11"/>
        <v>82.324364723467866</v>
      </c>
    </row>
    <row r="77" spans="1:11" s="4" customFormat="1" ht="20.100000000000001" customHeight="1" thickBot="1" x14ac:dyDescent="0.25">
      <c r="A77" s="134"/>
      <c r="B77" s="38" t="s">
        <v>16</v>
      </c>
      <c r="C77" s="46">
        <f>+[6]yndhanur!$AN$15</f>
        <v>2626</v>
      </c>
      <c r="D77" s="47">
        <f>+[6]yndhanur!$AO$15</f>
        <v>156</v>
      </c>
      <c r="E77" s="48">
        <f t="shared" si="26"/>
        <v>2470</v>
      </c>
      <c r="F77" s="49">
        <f>+[6]yndhanur!$AQ$15</f>
        <v>2041.278</v>
      </c>
      <c r="G77" s="50">
        <f t="shared" si="27"/>
        <v>428.72199999999998</v>
      </c>
      <c r="H77" s="39">
        <f t="shared" si="25"/>
        <v>82.642834008097168</v>
      </c>
      <c r="I77" s="100">
        <f t="shared" si="5"/>
        <v>5.9405940594059388</v>
      </c>
      <c r="J77" s="101">
        <f t="shared" si="11"/>
        <v>77.733358720487431</v>
      </c>
    </row>
    <row r="78" spans="1:11" s="4" customFormat="1" ht="20.100000000000001" customHeight="1" thickBot="1" x14ac:dyDescent="0.25">
      <c r="A78" s="134"/>
      <c r="B78" s="38" t="s">
        <v>17</v>
      </c>
      <c r="C78" s="46">
        <f>+[6]yndhanur!$AS$15</f>
        <v>2613</v>
      </c>
      <c r="D78" s="47">
        <f>+[6]yndhanur!$AT$15</f>
        <v>156</v>
      </c>
      <c r="E78" s="48">
        <f t="shared" si="26"/>
        <v>2457</v>
      </c>
      <c r="F78" s="49">
        <f>+[6]yndhanur!$AV$15</f>
        <v>1835.6680000000001</v>
      </c>
      <c r="G78" s="50">
        <f t="shared" si="27"/>
        <v>621.33199999999988</v>
      </c>
      <c r="H78" s="39">
        <f t="shared" si="25"/>
        <v>74.711762311762314</v>
      </c>
      <c r="I78" s="100">
        <f t="shared" si="5"/>
        <v>5.9701492537313499</v>
      </c>
      <c r="J78" s="101">
        <f t="shared" si="11"/>
        <v>70.251358591657109</v>
      </c>
    </row>
    <row r="79" spans="1:11" s="4" customFormat="1" ht="20.100000000000001" customHeight="1" thickBot="1" x14ac:dyDescent="0.25">
      <c r="A79" s="134"/>
      <c r="B79" s="38" t="s">
        <v>18</v>
      </c>
      <c r="C79" s="46">
        <f>+[6]yndhanur!$AX$15</f>
        <v>2619</v>
      </c>
      <c r="D79" s="47">
        <f>+[6]yndhanur!$AY$15</f>
        <v>156</v>
      </c>
      <c r="E79" s="48">
        <f t="shared" si="26"/>
        <v>2463</v>
      </c>
      <c r="F79" s="49">
        <f>+[6]yndhanur!$BA$15</f>
        <v>1470.5</v>
      </c>
      <c r="G79" s="50">
        <f t="shared" si="27"/>
        <v>992.5</v>
      </c>
      <c r="H79" s="39">
        <f t="shared" si="25"/>
        <v>59.703613479496546</v>
      </c>
      <c r="I79" s="100">
        <f t="shared" si="5"/>
        <v>5.9564719358533722</v>
      </c>
      <c r="J79" s="101">
        <f t="shared" si="11"/>
        <v>56.147384497899964</v>
      </c>
    </row>
    <row r="80" spans="1:11" s="4" customFormat="1" ht="20.100000000000001" customHeight="1" thickBot="1" x14ac:dyDescent="0.25">
      <c r="A80" s="142"/>
      <c r="B80" s="33" t="s">
        <v>19</v>
      </c>
      <c r="C80" s="35">
        <f>SUM(C70:C79)</f>
        <v>27106</v>
      </c>
      <c r="D80" s="35">
        <f>SUM(D70:D79)</f>
        <v>1482</v>
      </c>
      <c r="E80" s="35">
        <f>SUM(E70:E79)</f>
        <v>25624</v>
      </c>
      <c r="F80" s="35">
        <f>SUM(F70:F79)</f>
        <v>22200.057000000001</v>
      </c>
      <c r="G80" s="35">
        <f>SUM(G70:G79)</f>
        <v>3423.9430000000002</v>
      </c>
      <c r="H80" s="37">
        <f t="shared" ref="H80:H90" si="28">F80*100/E80</f>
        <v>86.637749765844532</v>
      </c>
      <c r="I80" s="37">
        <f t="shared" ref="I80:I123" si="29">100-E80*100/C80</f>
        <v>5.4674241865269693</v>
      </c>
      <c r="J80" s="37">
        <f t="shared" si="11"/>
        <v>81.900896480484036</v>
      </c>
      <c r="K80" s="43">
        <f>+D80*100/C80</f>
        <v>5.4674241865269684</v>
      </c>
    </row>
    <row r="81" spans="1:11" s="4" customFormat="1" ht="20.100000000000001" customHeight="1" thickBot="1" x14ac:dyDescent="0.25">
      <c r="A81" s="133" t="s">
        <v>22</v>
      </c>
      <c r="B81" s="21" t="s">
        <v>9</v>
      </c>
      <c r="C81" s="51">
        <f>+[7]yndhanur!$E$12</f>
        <v>2057.5</v>
      </c>
      <c r="D81" s="52">
        <f>+[7]yndhanur!$F$12</f>
        <v>115</v>
      </c>
      <c r="E81" s="53">
        <f>C81-D81</f>
        <v>1942.5</v>
      </c>
      <c r="F81" s="54">
        <f>+[7]yndhanur!$H$12</f>
        <v>1742</v>
      </c>
      <c r="G81" s="55">
        <f>E81-F81</f>
        <v>200.5</v>
      </c>
      <c r="H81" s="43">
        <f t="shared" si="28"/>
        <v>89.678249678249685</v>
      </c>
      <c r="I81" s="105">
        <f t="shared" si="29"/>
        <v>5.5893074119076545</v>
      </c>
      <c r="J81" s="102">
        <f t="shared" si="11"/>
        <v>84.665856622114219</v>
      </c>
    </row>
    <row r="82" spans="1:11" s="4" customFormat="1" ht="20.100000000000001" customHeight="1" thickBot="1" x14ac:dyDescent="0.25">
      <c r="A82" s="134"/>
      <c r="B82" s="21" t="s">
        <v>10</v>
      </c>
      <c r="C82" s="51">
        <f>+[7]yndhanur!$J$12</f>
        <v>2076</v>
      </c>
      <c r="D82" s="52">
        <f>+[7]yndhanur!$K$12</f>
        <v>115</v>
      </c>
      <c r="E82" s="53">
        <f t="shared" ref="E82:E90" si="30">C82-D82</f>
        <v>1961</v>
      </c>
      <c r="F82" s="54">
        <f>+[7]yndhanur!$M$12</f>
        <v>1691.5</v>
      </c>
      <c r="G82" s="55">
        <f t="shared" ref="G82:G90" si="31">E82-F82</f>
        <v>269.5</v>
      </c>
      <c r="H82" s="43">
        <f t="shared" si="28"/>
        <v>86.257011728709841</v>
      </c>
      <c r="I82" s="95">
        <f t="shared" si="29"/>
        <v>5.5394990366088592</v>
      </c>
      <c r="J82" s="102">
        <f t="shared" si="11"/>
        <v>81.47880539499036</v>
      </c>
    </row>
    <row r="83" spans="1:11" s="4" customFormat="1" ht="20.100000000000001" customHeight="1" thickBot="1" x14ac:dyDescent="0.25">
      <c r="A83" s="134"/>
      <c r="B83" s="40" t="s">
        <v>11</v>
      </c>
      <c r="C83" s="51">
        <f>+[7]yndhanur!$O$12</f>
        <v>2141</v>
      </c>
      <c r="D83" s="52">
        <f>+[7]yndhanur!$P$12</f>
        <v>115</v>
      </c>
      <c r="E83" s="53">
        <f t="shared" si="30"/>
        <v>2026</v>
      </c>
      <c r="F83" s="54">
        <f>+[7]yndhanur!$R$12</f>
        <v>1668.5</v>
      </c>
      <c r="G83" s="55">
        <f t="shared" si="31"/>
        <v>357.5</v>
      </c>
      <c r="H83" s="43">
        <f t="shared" si="28"/>
        <v>82.35439289239882</v>
      </c>
      <c r="I83" s="105">
        <f t="shared" si="29"/>
        <v>5.3713218122372695</v>
      </c>
      <c r="J83" s="102">
        <f t="shared" si="11"/>
        <v>77.930873423633813</v>
      </c>
    </row>
    <row r="84" spans="1:11" s="4" customFormat="1" ht="20.100000000000001" customHeight="1" thickBot="1" x14ac:dyDescent="0.25">
      <c r="A84" s="134"/>
      <c r="B84" s="21" t="s">
        <v>12</v>
      </c>
      <c r="C84" s="46">
        <f>+[7]yndhanur!$T$12</f>
        <v>2141</v>
      </c>
      <c r="D84" s="47">
        <f>+[7]yndhanur!$U$12</f>
        <v>115</v>
      </c>
      <c r="E84" s="48">
        <f t="shared" si="30"/>
        <v>2026</v>
      </c>
      <c r="F84" s="49">
        <f>+[7]yndhanur!$W$12</f>
        <v>1650.5</v>
      </c>
      <c r="G84" s="50">
        <f t="shared" si="31"/>
        <v>375.5</v>
      </c>
      <c r="H84" s="16">
        <f t="shared" si="28"/>
        <v>81.465942744323797</v>
      </c>
      <c r="I84" s="106">
        <f t="shared" si="29"/>
        <v>5.3713218122372695</v>
      </c>
      <c r="J84" s="98">
        <f t="shared" si="11"/>
        <v>77.090144792153197</v>
      </c>
    </row>
    <row r="85" spans="1:11" s="4" customFormat="1" ht="20.100000000000001" customHeight="1" thickBot="1" x14ac:dyDescent="0.25">
      <c r="A85" s="134"/>
      <c r="B85" s="38" t="s">
        <v>13</v>
      </c>
      <c r="C85" s="46">
        <f>+[7]yndhanur!$Y$12</f>
        <v>2064</v>
      </c>
      <c r="D85" s="47">
        <f>+[7]yndhanur!$Z$12</f>
        <v>115</v>
      </c>
      <c r="E85" s="48">
        <f t="shared" si="30"/>
        <v>1949</v>
      </c>
      <c r="F85" s="49">
        <f>+[7]yndhanur!$AB$12</f>
        <v>1539</v>
      </c>
      <c r="G85" s="50">
        <f t="shared" si="31"/>
        <v>410</v>
      </c>
      <c r="H85" s="39">
        <f t="shared" si="28"/>
        <v>78.963571062083119</v>
      </c>
      <c r="I85" s="100">
        <f t="shared" si="29"/>
        <v>5.5717054263565871</v>
      </c>
      <c r="J85" s="101">
        <f t="shared" si="11"/>
        <v>74.563953488372093</v>
      </c>
    </row>
    <row r="86" spans="1:11" s="4" customFormat="1" ht="20.100000000000001" customHeight="1" thickBot="1" x14ac:dyDescent="0.25">
      <c r="A86" s="134"/>
      <c r="B86" s="38" t="s">
        <v>14</v>
      </c>
      <c r="C86" s="46">
        <f>+[7]yndhanur!$AD$12</f>
        <v>2038</v>
      </c>
      <c r="D86" s="47">
        <f>+[7]yndhanur!$AE$12</f>
        <v>115</v>
      </c>
      <c r="E86" s="48">
        <f t="shared" si="30"/>
        <v>1923</v>
      </c>
      <c r="F86" s="49">
        <f>+[7]yndhanur!$AG$12</f>
        <v>1488</v>
      </c>
      <c r="G86" s="50">
        <f t="shared" si="31"/>
        <v>435</v>
      </c>
      <c r="H86" s="39">
        <f t="shared" si="28"/>
        <v>77.379095163806554</v>
      </c>
      <c r="I86" s="100">
        <f t="shared" si="29"/>
        <v>5.6427870461236438</v>
      </c>
      <c r="J86" s="101">
        <f t="shared" si="11"/>
        <v>73.01275760549558</v>
      </c>
    </row>
    <row r="87" spans="1:11" s="4" customFormat="1" ht="20.100000000000001" customHeight="1" thickBot="1" x14ac:dyDescent="0.25">
      <c r="A87" s="134"/>
      <c r="B87" s="38" t="s">
        <v>15</v>
      </c>
      <c r="C87" s="46">
        <f>+[7]yndhanur!$AI$12</f>
        <v>2025</v>
      </c>
      <c r="D87" s="47">
        <f>+[7]yndhanur!$AJ$12</f>
        <v>115</v>
      </c>
      <c r="E87" s="48">
        <f t="shared" si="30"/>
        <v>1910</v>
      </c>
      <c r="F87" s="49">
        <f>+[7]yndhanur!$AL$12</f>
        <v>1446</v>
      </c>
      <c r="G87" s="50">
        <f t="shared" si="31"/>
        <v>464</v>
      </c>
      <c r="H87" s="39">
        <f t="shared" si="28"/>
        <v>75.706806282722511</v>
      </c>
      <c r="I87" s="100">
        <f t="shared" si="29"/>
        <v>5.6790123456790127</v>
      </c>
      <c r="J87" s="101">
        <f t="shared" si="11"/>
        <v>71.407407407407405</v>
      </c>
    </row>
    <row r="88" spans="1:11" s="4" customFormat="1" ht="20.100000000000001" customHeight="1" thickBot="1" x14ac:dyDescent="0.25">
      <c r="A88" s="134"/>
      <c r="B88" s="38" t="s">
        <v>16</v>
      </c>
      <c r="C88" s="46">
        <f>+[7]yndhanur!$AN$12</f>
        <v>2026</v>
      </c>
      <c r="D88" s="47">
        <f>+[7]yndhanur!$AO$12</f>
        <v>115</v>
      </c>
      <c r="E88" s="48">
        <f t="shared" si="30"/>
        <v>1911</v>
      </c>
      <c r="F88" s="49">
        <f>+[7]yndhanur!$AQ$12</f>
        <v>1390</v>
      </c>
      <c r="G88" s="50">
        <f t="shared" si="31"/>
        <v>521</v>
      </c>
      <c r="H88" s="39">
        <f t="shared" si="28"/>
        <v>72.736787022501304</v>
      </c>
      <c r="I88" s="100">
        <f t="shared" si="29"/>
        <v>5.6762092793682086</v>
      </c>
      <c r="J88" s="101">
        <f t="shared" si="11"/>
        <v>68.608094768015789</v>
      </c>
    </row>
    <row r="89" spans="1:11" s="4" customFormat="1" ht="20.100000000000001" customHeight="1" thickBot="1" x14ac:dyDescent="0.25">
      <c r="A89" s="134"/>
      <c r="B89" s="38" t="s">
        <v>17</v>
      </c>
      <c r="C89" s="46">
        <f>+[7]yndhanur!$AS$12</f>
        <v>2039</v>
      </c>
      <c r="D89" s="47">
        <f>+[7]yndhanur!$AT$12</f>
        <v>115</v>
      </c>
      <c r="E89" s="48">
        <f t="shared" si="30"/>
        <v>1924</v>
      </c>
      <c r="F89" s="49">
        <f>+[7]yndhanur!$AV$12</f>
        <v>1283</v>
      </c>
      <c r="G89" s="50">
        <f t="shared" si="31"/>
        <v>641</v>
      </c>
      <c r="H89" s="39">
        <f t="shared" si="28"/>
        <v>66.683991683991678</v>
      </c>
      <c r="I89" s="100">
        <f t="shared" si="29"/>
        <v>5.6400196174595436</v>
      </c>
      <c r="J89" s="101">
        <f t="shared" si="11"/>
        <v>62.923001471309469</v>
      </c>
    </row>
    <row r="90" spans="1:11" s="4" customFormat="1" ht="20.100000000000001" customHeight="1" thickBot="1" x14ac:dyDescent="0.25">
      <c r="A90" s="134"/>
      <c r="B90" s="38" t="s">
        <v>18</v>
      </c>
      <c r="C90" s="46">
        <f>+[7]yndhanur!$AX$12</f>
        <v>2013</v>
      </c>
      <c r="D90" s="47">
        <f>+[7]yndhanur!$AY$12</f>
        <v>115</v>
      </c>
      <c r="E90" s="48">
        <f t="shared" si="30"/>
        <v>1898</v>
      </c>
      <c r="F90" s="49">
        <f>+[7]yndhanur!$BA$12</f>
        <v>1012</v>
      </c>
      <c r="G90" s="50">
        <f t="shared" si="31"/>
        <v>886</v>
      </c>
      <c r="H90" s="39">
        <f t="shared" si="28"/>
        <v>53.319283456269758</v>
      </c>
      <c r="I90" s="100">
        <f t="shared" si="29"/>
        <v>5.7128663686040682</v>
      </c>
      <c r="J90" s="101">
        <f t="shared" si="11"/>
        <v>50.27322404371585</v>
      </c>
    </row>
    <row r="91" spans="1:11" s="4" customFormat="1" ht="20.100000000000001" customHeight="1" thickBot="1" x14ac:dyDescent="0.25">
      <c r="A91" s="135"/>
      <c r="B91" s="33" t="s">
        <v>19</v>
      </c>
      <c r="C91" s="34">
        <f>SUM(C81:C90)</f>
        <v>20620.5</v>
      </c>
      <c r="D91" s="35">
        <f>SUM(D81:D90)</f>
        <v>1150</v>
      </c>
      <c r="E91" s="36">
        <f>SUM(E81:E90)</f>
        <v>19470.5</v>
      </c>
      <c r="F91" s="35">
        <f>SUM(F81:F90)</f>
        <v>14910.5</v>
      </c>
      <c r="G91" s="36">
        <f>SUM(G81:G90)</f>
        <v>4560</v>
      </c>
      <c r="H91" s="37">
        <f t="shared" ref="H91:H101" si="32">F91*100/E91</f>
        <v>76.579954289823064</v>
      </c>
      <c r="I91" s="37">
        <f t="shared" si="29"/>
        <v>5.5769743701656154</v>
      </c>
      <c r="J91" s="37">
        <f t="shared" ref="J91:J125" si="33">+F91*100/C91</f>
        <v>72.30910986639509</v>
      </c>
      <c r="K91" s="43">
        <f>+D91*100/C91</f>
        <v>5.5769743701656118</v>
      </c>
    </row>
    <row r="92" spans="1:11" s="4" customFormat="1" ht="20.100000000000001" customHeight="1" thickBot="1" x14ac:dyDescent="0.25">
      <c r="A92" s="143" t="s">
        <v>25</v>
      </c>
      <c r="B92" s="21" t="s">
        <v>9</v>
      </c>
      <c r="C92" s="61">
        <f>+[3]yndhanur!$E$29</f>
        <v>1175</v>
      </c>
      <c r="D92" s="52">
        <f>+[3]yndhanur!$F$29</f>
        <v>39</v>
      </c>
      <c r="E92" s="62">
        <f>C92-D92</f>
        <v>1136</v>
      </c>
      <c r="F92" s="54">
        <f>+[3]yndhanur!$H$29</f>
        <v>1097</v>
      </c>
      <c r="G92" s="63">
        <f>E92-F92</f>
        <v>39</v>
      </c>
      <c r="H92" s="43">
        <f t="shared" si="32"/>
        <v>96.566901408450704</v>
      </c>
      <c r="I92" s="95">
        <f t="shared" si="29"/>
        <v>3.3191489361702082</v>
      </c>
      <c r="J92" s="102">
        <f t="shared" si="33"/>
        <v>93.361702127659569</v>
      </c>
    </row>
    <row r="93" spans="1:11" s="4" customFormat="1" ht="20.100000000000001" customHeight="1" thickBot="1" x14ac:dyDescent="0.25">
      <c r="A93" s="134"/>
      <c r="B93" s="40" t="s">
        <v>10</v>
      </c>
      <c r="C93" s="56">
        <f>+[3]yndhanur!$J$29</f>
        <v>1193</v>
      </c>
      <c r="D93" s="57">
        <f>+[3]yndhanur!$K$29</f>
        <v>39</v>
      </c>
      <c r="E93" s="58">
        <f t="shared" ref="E93:E101" si="34">C93-D93</f>
        <v>1154</v>
      </c>
      <c r="F93" s="59">
        <f>+[3]yndhanur!$M$29</f>
        <v>1102</v>
      </c>
      <c r="G93" s="60">
        <f t="shared" ref="G93:G101" si="35">E93-F93</f>
        <v>52</v>
      </c>
      <c r="H93" s="44">
        <f t="shared" si="32"/>
        <v>95.493934142114384</v>
      </c>
      <c r="I93" s="107">
        <f t="shared" si="29"/>
        <v>3.2690695725062824</v>
      </c>
      <c r="J93" s="108">
        <f t="shared" si="33"/>
        <v>92.372170997485327</v>
      </c>
    </row>
    <row r="94" spans="1:11" s="4" customFormat="1" ht="20.100000000000001" customHeight="1" thickBot="1" x14ac:dyDescent="0.25">
      <c r="A94" s="134"/>
      <c r="B94" s="38" t="s">
        <v>11</v>
      </c>
      <c r="C94" s="46">
        <f>+[3]yndhanur!$O$29</f>
        <v>1199</v>
      </c>
      <c r="D94" s="47">
        <f>+[3]yndhanur!$P$29</f>
        <v>52</v>
      </c>
      <c r="E94" s="48">
        <f t="shared" si="34"/>
        <v>1147</v>
      </c>
      <c r="F94" s="49">
        <f>+[3]yndhanur!$R$29</f>
        <v>1076</v>
      </c>
      <c r="G94" s="50">
        <f t="shared" si="35"/>
        <v>71</v>
      </c>
      <c r="H94" s="39">
        <f t="shared" si="32"/>
        <v>93.8099389712293</v>
      </c>
      <c r="I94" s="100">
        <f t="shared" si="29"/>
        <v>4.3369474562135082</v>
      </c>
      <c r="J94" s="101">
        <f t="shared" si="33"/>
        <v>89.741451209341122</v>
      </c>
    </row>
    <row r="95" spans="1:11" s="4" customFormat="1" ht="20.100000000000001" customHeight="1" thickBot="1" x14ac:dyDescent="0.25">
      <c r="A95" s="134"/>
      <c r="B95" s="38" t="s">
        <v>12</v>
      </c>
      <c r="C95" s="46">
        <f>+[3]yndhanur!$T$29</f>
        <v>1212</v>
      </c>
      <c r="D95" s="47">
        <f>+[3]yndhanur!$U$29</f>
        <v>52</v>
      </c>
      <c r="E95" s="48">
        <f t="shared" si="34"/>
        <v>1160</v>
      </c>
      <c r="F95" s="49">
        <f>+[3]yndhanur!$W$29</f>
        <v>1090.3340000000001</v>
      </c>
      <c r="G95" s="50">
        <f t="shared" si="35"/>
        <v>69.66599999999994</v>
      </c>
      <c r="H95" s="39">
        <f t="shared" si="32"/>
        <v>93.994310344827596</v>
      </c>
      <c r="I95" s="100">
        <f t="shared" si="29"/>
        <v>4.2904290429042931</v>
      </c>
      <c r="J95" s="101">
        <f t="shared" si="33"/>
        <v>89.961551155115515</v>
      </c>
    </row>
    <row r="96" spans="1:11" s="4" customFormat="1" ht="20.100000000000001" customHeight="1" thickBot="1" x14ac:dyDescent="0.25">
      <c r="A96" s="134"/>
      <c r="B96" s="38" t="s">
        <v>13</v>
      </c>
      <c r="C96" s="46">
        <f>+[3]yndhanur!$Y$29</f>
        <v>1199</v>
      </c>
      <c r="D96" s="47">
        <f>+[3]yndhanur!$Z$29</f>
        <v>52</v>
      </c>
      <c r="E96" s="48">
        <f t="shared" si="34"/>
        <v>1147</v>
      </c>
      <c r="F96" s="49">
        <f>+[3]yndhanur!$AB$29</f>
        <v>1064</v>
      </c>
      <c r="G96" s="50">
        <f t="shared" si="35"/>
        <v>83</v>
      </c>
      <c r="H96" s="39">
        <f t="shared" si="32"/>
        <v>92.763731473408896</v>
      </c>
      <c r="I96" s="100">
        <f t="shared" si="29"/>
        <v>4.3369474562135082</v>
      </c>
      <c r="J96" s="101">
        <f t="shared" si="33"/>
        <v>88.74061718098416</v>
      </c>
    </row>
    <row r="97" spans="1:11" s="4" customFormat="1" ht="20.100000000000001" customHeight="1" thickBot="1" x14ac:dyDescent="0.25">
      <c r="A97" s="134"/>
      <c r="B97" s="38" t="s">
        <v>14</v>
      </c>
      <c r="C97" s="46">
        <f>+[3]yndhanur!$AD$29</f>
        <v>1170</v>
      </c>
      <c r="D97" s="47">
        <f>+[3]yndhanur!$AE$29</f>
        <v>65</v>
      </c>
      <c r="E97" s="48">
        <f t="shared" si="34"/>
        <v>1105</v>
      </c>
      <c r="F97" s="49">
        <f>+[3]yndhanur!$AG$29</f>
        <v>996</v>
      </c>
      <c r="G97" s="50">
        <f t="shared" si="35"/>
        <v>109</v>
      </c>
      <c r="H97" s="39">
        <f t="shared" si="32"/>
        <v>90.135746606334848</v>
      </c>
      <c r="I97" s="100">
        <f t="shared" si="29"/>
        <v>5.5555555555555571</v>
      </c>
      <c r="J97" s="101">
        <f t="shared" si="33"/>
        <v>85.128205128205124</v>
      </c>
    </row>
    <row r="98" spans="1:11" s="4" customFormat="1" ht="20.100000000000001" customHeight="1" thickBot="1" x14ac:dyDescent="0.25">
      <c r="A98" s="134"/>
      <c r="B98" s="38" t="s">
        <v>15</v>
      </c>
      <c r="C98" s="46">
        <f>+[3]yndhanur!$AI$29</f>
        <v>1144</v>
      </c>
      <c r="D98" s="47">
        <f>+[3]yndhanur!$AJ$29</f>
        <v>65</v>
      </c>
      <c r="E98" s="48">
        <f t="shared" si="34"/>
        <v>1079</v>
      </c>
      <c r="F98" s="49">
        <f>+[3]yndhanur!$AL$29</f>
        <v>955.87</v>
      </c>
      <c r="G98" s="50">
        <f t="shared" si="35"/>
        <v>123.13</v>
      </c>
      <c r="H98" s="39">
        <f t="shared" si="32"/>
        <v>88.588507877664497</v>
      </c>
      <c r="I98" s="100">
        <f t="shared" si="29"/>
        <v>5.681818181818187</v>
      </c>
      <c r="J98" s="101">
        <f t="shared" si="33"/>
        <v>83.555069930069934</v>
      </c>
    </row>
    <row r="99" spans="1:11" s="4" customFormat="1" ht="20.100000000000001" customHeight="1" thickBot="1" x14ac:dyDescent="0.25">
      <c r="A99" s="134"/>
      <c r="B99" s="38" t="s">
        <v>16</v>
      </c>
      <c r="C99" s="46">
        <f>+[3]yndhanur!$AN$29</f>
        <v>1132</v>
      </c>
      <c r="D99" s="47">
        <f>+[3]yndhanur!$AO$29</f>
        <v>65</v>
      </c>
      <c r="E99" s="48">
        <f t="shared" si="34"/>
        <v>1067</v>
      </c>
      <c r="F99" s="49">
        <f>+[3]yndhanur!$AQ$29</f>
        <v>912</v>
      </c>
      <c r="G99" s="50">
        <f t="shared" si="35"/>
        <v>155</v>
      </c>
      <c r="H99" s="39">
        <f t="shared" si="32"/>
        <v>85.473289597000942</v>
      </c>
      <c r="I99" s="100">
        <f t="shared" si="29"/>
        <v>5.7420494699646696</v>
      </c>
      <c r="J99" s="101">
        <f t="shared" si="33"/>
        <v>80.565371024734986</v>
      </c>
    </row>
    <row r="100" spans="1:11" s="4" customFormat="1" ht="20.100000000000001" customHeight="1" thickBot="1" x14ac:dyDescent="0.25">
      <c r="A100" s="134"/>
      <c r="B100" s="38" t="s">
        <v>17</v>
      </c>
      <c r="C100" s="46">
        <f>+[3]yndhanur!$AS$29</f>
        <v>1119</v>
      </c>
      <c r="D100" s="47">
        <f>+[3]yndhanur!$AT$29</f>
        <v>65</v>
      </c>
      <c r="E100" s="48">
        <f t="shared" si="34"/>
        <v>1054</v>
      </c>
      <c r="F100" s="49">
        <f>+[3]yndhanur!$AV$29</f>
        <v>818</v>
      </c>
      <c r="G100" s="50">
        <f t="shared" si="35"/>
        <v>236</v>
      </c>
      <c r="H100" s="39">
        <f t="shared" si="32"/>
        <v>77.60910815939279</v>
      </c>
      <c r="I100" s="100">
        <f t="shared" si="29"/>
        <v>5.8087578194816842</v>
      </c>
      <c r="J100" s="101">
        <f t="shared" si="33"/>
        <v>73.100983020554068</v>
      </c>
    </row>
    <row r="101" spans="1:11" s="4" customFormat="1" ht="20.100000000000001" customHeight="1" thickBot="1" x14ac:dyDescent="0.25">
      <c r="A101" s="134"/>
      <c r="B101" s="38" t="s">
        <v>18</v>
      </c>
      <c r="C101" s="46">
        <f>+[3]yndhanur!$AX$29</f>
        <v>1132</v>
      </c>
      <c r="D101" s="47">
        <f>+[3]yndhanur!$AY$29</f>
        <v>65</v>
      </c>
      <c r="E101" s="48">
        <f t="shared" si="34"/>
        <v>1067</v>
      </c>
      <c r="F101" s="49">
        <f>+[3]yndhanur!$BA$29</f>
        <v>693</v>
      </c>
      <c r="G101" s="50">
        <f t="shared" si="35"/>
        <v>374</v>
      </c>
      <c r="H101" s="39">
        <f t="shared" si="32"/>
        <v>64.948453608247419</v>
      </c>
      <c r="I101" s="100">
        <f t="shared" si="29"/>
        <v>5.7420494699646696</v>
      </c>
      <c r="J101" s="101">
        <f t="shared" si="33"/>
        <v>61.219081272084807</v>
      </c>
    </row>
    <row r="102" spans="1:11" s="4" customFormat="1" ht="20.100000000000001" customHeight="1" thickBot="1" x14ac:dyDescent="0.25">
      <c r="A102" s="135"/>
      <c r="B102" s="33" t="s">
        <v>19</v>
      </c>
      <c r="C102" s="35">
        <f>SUM(C92:C101)</f>
        <v>11675</v>
      </c>
      <c r="D102" s="35">
        <f>SUM(D92:D101)</f>
        <v>559</v>
      </c>
      <c r="E102" s="35">
        <f>SUM(E92:E101)</f>
        <v>11116</v>
      </c>
      <c r="F102" s="35">
        <f>SUM(F92:F101)</f>
        <v>9804.2039999999997</v>
      </c>
      <c r="G102" s="35">
        <f>SUM(G92:G101)</f>
        <v>1311.7959999999998</v>
      </c>
      <c r="H102" s="37">
        <f>F102*100/E102</f>
        <v>88.199028427491911</v>
      </c>
      <c r="I102" s="37">
        <f t="shared" si="29"/>
        <v>4.7880085653104913</v>
      </c>
      <c r="J102" s="37">
        <f t="shared" si="33"/>
        <v>83.976051391862953</v>
      </c>
      <c r="K102" s="43">
        <f>+D102*100/C102</f>
        <v>4.7880085653104922</v>
      </c>
    </row>
    <row r="103" spans="1:11" s="4" customFormat="1" ht="20.100000000000001" customHeight="1" thickBot="1" x14ac:dyDescent="0.25">
      <c r="A103" s="133" t="s">
        <v>29</v>
      </c>
      <c r="B103" s="38" t="s">
        <v>9</v>
      </c>
      <c r="C103" s="46">
        <f>+[8]yndhanur!$C$8</f>
        <v>865</v>
      </c>
      <c r="D103" s="47">
        <f>+[8]yndhanur!$D$8</f>
        <v>0</v>
      </c>
      <c r="E103" s="48">
        <f>C103-D103</f>
        <v>865</v>
      </c>
      <c r="F103" s="49">
        <f>+[8]yndhanur!$F$8</f>
        <v>865</v>
      </c>
      <c r="G103" s="50">
        <f>E103-F103</f>
        <v>0</v>
      </c>
      <c r="H103" s="39">
        <f t="shared" ref="H103:H112" si="36">F103*100/E103</f>
        <v>100</v>
      </c>
      <c r="I103" s="100">
        <f t="shared" si="29"/>
        <v>0</v>
      </c>
      <c r="J103" s="101">
        <f t="shared" si="33"/>
        <v>100</v>
      </c>
    </row>
    <row r="104" spans="1:11" s="4" customFormat="1" ht="20.100000000000001" customHeight="1" thickBot="1" x14ac:dyDescent="0.25">
      <c r="A104" s="134"/>
      <c r="B104" s="38" t="s">
        <v>10</v>
      </c>
      <c r="C104" s="46">
        <f>+[8]yndhanur!$H$8</f>
        <v>860</v>
      </c>
      <c r="D104" s="47">
        <f>+[8]yndhanur!$I$8</f>
        <v>0</v>
      </c>
      <c r="E104" s="48">
        <f t="shared" ref="E104:E112" si="37">C104-D104</f>
        <v>860</v>
      </c>
      <c r="F104" s="49">
        <f>+[8]yndhanur!$K$8</f>
        <v>850</v>
      </c>
      <c r="G104" s="50">
        <f t="shared" ref="G104:G112" si="38">E104-F104</f>
        <v>10</v>
      </c>
      <c r="H104" s="39">
        <f t="shared" si="36"/>
        <v>98.837209302325576</v>
      </c>
      <c r="I104" s="100">
        <f t="shared" si="29"/>
        <v>0</v>
      </c>
      <c r="J104" s="101">
        <f t="shared" si="33"/>
        <v>98.837209302325576</v>
      </c>
    </row>
    <row r="105" spans="1:11" s="4" customFormat="1" ht="20.100000000000001" customHeight="1" thickBot="1" x14ac:dyDescent="0.25">
      <c r="A105" s="134"/>
      <c r="B105" s="38" t="s">
        <v>11</v>
      </c>
      <c r="C105" s="46">
        <f>+[8]yndhanur!$M$8</f>
        <v>835</v>
      </c>
      <c r="D105" s="47">
        <f>+[8]yndhanur!$N$8</f>
        <v>0</v>
      </c>
      <c r="E105" s="48">
        <f t="shared" si="37"/>
        <v>835</v>
      </c>
      <c r="F105" s="49">
        <f>+[8]yndhanur!$P$8</f>
        <v>824.5</v>
      </c>
      <c r="G105" s="50">
        <f t="shared" si="38"/>
        <v>10.5</v>
      </c>
      <c r="H105" s="39">
        <f t="shared" si="36"/>
        <v>98.742514970059887</v>
      </c>
      <c r="I105" s="100">
        <f t="shared" si="29"/>
        <v>0</v>
      </c>
      <c r="J105" s="101">
        <f t="shared" si="33"/>
        <v>98.742514970059887</v>
      </c>
    </row>
    <row r="106" spans="1:11" s="4" customFormat="1" ht="20.100000000000001" customHeight="1" thickBot="1" x14ac:dyDescent="0.25">
      <c r="A106" s="134"/>
      <c r="B106" s="38" t="s">
        <v>12</v>
      </c>
      <c r="C106" s="46">
        <f>+[8]yndhanur!$R$8</f>
        <v>835</v>
      </c>
      <c r="D106" s="47">
        <f>+[8]yndhanur!$S$8</f>
        <v>0</v>
      </c>
      <c r="E106" s="48">
        <f t="shared" si="37"/>
        <v>835</v>
      </c>
      <c r="F106" s="49">
        <f>+[8]yndhanur!$U$8</f>
        <v>824.5</v>
      </c>
      <c r="G106" s="50">
        <f t="shared" si="38"/>
        <v>10.5</v>
      </c>
      <c r="H106" s="39">
        <f t="shared" si="36"/>
        <v>98.742514970059887</v>
      </c>
      <c r="I106" s="100">
        <f t="shared" si="29"/>
        <v>0</v>
      </c>
      <c r="J106" s="101">
        <f t="shared" si="33"/>
        <v>98.742514970059887</v>
      </c>
    </row>
    <row r="107" spans="1:11" s="4" customFormat="1" ht="20.100000000000001" customHeight="1" thickBot="1" x14ac:dyDescent="0.25">
      <c r="A107" s="134"/>
      <c r="B107" s="38" t="s">
        <v>13</v>
      </c>
      <c r="C107" s="46">
        <f>+[8]yndhanur!$W$8</f>
        <v>825</v>
      </c>
      <c r="D107" s="47">
        <f>+[8]yndhanur!$X$8</f>
        <v>0</v>
      </c>
      <c r="E107" s="48">
        <f t="shared" si="37"/>
        <v>825</v>
      </c>
      <c r="F107" s="49">
        <f>+[8]yndhanur!$Z$8</f>
        <v>785</v>
      </c>
      <c r="G107" s="50">
        <f t="shared" si="38"/>
        <v>40</v>
      </c>
      <c r="H107" s="39">
        <f t="shared" si="36"/>
        <v>95.151515151515156</v>
      </c>
      <c r="I107" s="100">
        <f t="shared" si="29"/>
        <v>0</v>
      </c>
      <c r="J107" s="101">
        <f t="shared" si="33"/>
        <v>95.151515151515156</v>
      </c>
    </row>
    <row r="108" spans="1:11" s="4" customFormat="1" ht="20.100000000000001" customHeight="1" thickBot="1" x14ac:dyDescent="0.25">
      <c r="A108" s="134"/>
      <c r="B108" s="38" t="s">
        <v>14</v>
      </c>
      <c r="C108" s="46">
        <f>+[8]yndhanur!$AB$8</f>
        <v>825</v>
      </c>
      <c r="D108" s="47">
        <f>+[8]yndhanur!$AC$8</f>
        <v>0</v>
      </c>
      <c r="E108" s="48">
        <f t="shared" si="37"/>
        <v>825</v>
      </c>
      <c r="F108" s="49">
        <f>+[8]yndhanur!$AE$8</f>
        <v>729</v>
      </c>
      <c r="G108" s="50">
        <f t="shared" si="38"/>
        <v>96</v>
      </c>
      <c r="H108" s="39">
        <f t="shared" si="36"/>
        <v>88.36363636363636</v>
      </c>
      <c r="I108" s="100">
        <f t="shared" si="29"/>
        <v>0</v>
      </c>
      <c r="J108" s="101">
        <f t="shared" si="33"/>
        <v>88.36363636363636</v>
      </c>
    </row>
    <row r="109" spans="1:11" s="4" customFormat="1" ht="20.100000000000001" customHeight="1" thickBot="1" x14ac:dyDescent="0.25">
      <c r="A109" s="134"/>
      <c r="B109" s="38" t="s">
        <v>15</v>
      </c>
      <c r="C109" s="46">
        <f>+[8]yndhanur!$AG$8</f>
        <v>825</v>
      </c>
      <c r="D109" s="47">
        <f>+[8]yndhanur!$AH$8</f>
        <v>0</v>
      </c>
      <c r="E109" s="48">
        <f t="shared" si="37"/>
        <v>825</v>
      </c>
      <c r="F109" s="49">
        <f>+[8]yndhanur!$AJ$8</f>
        <v>719.5</v>
      </c>
      <c r="G109" s="50">
        <f t="shared" si="38"/>
        <v>105.5</v>
      </c>
      <c r="H109" s="39">
        <f t="shared" si="36"/>
        <v>87.212121212121218</v>
      </c>
      <c r="I109" s="100">
        <f t="shared" si="29"/>
        <v>0</v>
      </c>
      <c r="J109" s="101">
        <f t="shared" si="33"/>
        <v>87.212121212121218</v>
      </c>
    </row>
    <row r="110" spans="1:11" s="4" customFormat="1" ht="20.100000000000001" customHeight="1" thickBot="1" x14ac:dyDescent="0.25">
      <c r="A110" s="134"/>
      <c r="B110" s="38" t="s">
        <v>16</v>
      </c>
      <c r="C110" s="46">
        <f>+[8]yndhanur!$AL$8</f>
        <v>815</v>
      </c>
      <c r="D110" s="47">
        <f>+[8]yndhanur!$AM$8</f>
        <v>0</v>
      </c>
      <c r="E110" s="48">
        <f t="shared" si="37"/>
        <v>815</v>
      </c>
      <c r="F110" s="49">
        <f>+[8]yndhanur!$AO$8</f>
        <v>693</v>
      </c>
      <c r="G110" s="50">
        <f t="shared" si="38"/>
        <v>122</v>
      </c>
      <c r="H110" s="39">
        <f t="shared" si="36"/>
        <v>85.030674846625772</v>
      </c>
      <c r="I110" s="100">
        <f t="shared" si="29"/>
        <v>0</v>
      </c>
      <c r="J110" s="101">
        <f t="shared" si="33"/>
        <v>85.030674846625772</v>
      </c>
    </row>
    <row r="111" spans="1:11" s="4" customFormat="1" ht="20.100000000000001" customHeight="1" thickBot="1" x14ac:dyDescent="0.25">
      <c r="A111" s="134"/>
      <c r="B111" s="38" t="s">
        <v>17</v>
      </c>
      <c r="C111" s="46">
        <f>+[8]yndhanur!$AQ$8</f>
        <v>815</v>
      </c>
      <c r="D111" s="47">
        <f>+[8]yndhanur!$AR$8</f>
        <v>0</v>
      </c>
      <c r="E111" s="48">
        <f t="shared" si="37"/>
        <v>815</v>
      </c>
      <c r="F111" s="49">
        <f>+[8]yndhanur!$AT$8</f>
        <v>600</v>
      </c>
      <c r="G111" s="50">
        <f t="shared" si="38"/>
        <v>215</v>
      </c>
      <c r="H111" s="39">
        <f t="shared" si="36"/>
        <v>73.619631901840492</v>
      </c>
      <c r="I111" s="100">
        <f t="shared" si="29"/>
        <v>0</v>
      </c>
      <c r="J111" s="101">
        <f t="shared" si="33"/>
        <v>73.619631901840492</v>
      </c>
    </row>
    <row r="112" spans="1:11" s="4" customFormat="1" ht="20.100000000000001" customHeight="1" thickBot="1" x14ac:dyDescent="0.25">
      <c r="A112" s="134"/>
      <c r="B112" s="38" t="s">
        <v>18</v>
      </c>
      <c r="C112" s="46">
        <f>+[8]yndhanur!$AV$8</f>
        <v>815</v>
      </c>
      <c r="D112" s="47">
        <f>+[8]yndhanur!$AW$8</f>
        <v>0</v>
      </c>
      <c r="E112" s="48">
        <f t="shared" si="37"/>
        <v>815</v>
      </c>
      <c r="F112" s="49">
        <f>+[8]yndhanur!$AY$8</f>
        <v>465</v>
      </c>
      <c r="G112" s="50">
        <f t="shared" si="38"/>
        <v>350</v>
      </c>
      <c r="H112" s="39">
        <f t="shared" si="36"/>
        <v>57.055214723926383</v>
      </c>
      <c r="I112" s="100">
        <f t="shared" si="29"/>
        <v>0</v>
      </c>
      <c r="J112" s="101">
        <f t="shared" si="33"/>
        <v>57.055214723926383</v>
      </c>
    </row>
    <row r="113" spans="1:11" s="4" customFormat="1" ht="20.100000000000001" customHeight="1" thickBot="1" x14ac:dyDescent="0.25">
      <c r="A113" s="135"/>
      <c r="B113" s="33" t="s">
        <v>19</v>
      </c>
      <c r="C113" s="36">
        <f>SUM(C103:C112)</f>
        <v>8315</v>
      </c>
      <c r="D113" s="35">
        <f>SUM(D103:D112)</f>
        <v>0</v>
      </c>
      <c r="E113" s="36">
        <f>SUM(E103:E112)</f>
        <v>8315</v>
      </c>
      <c r="F113" s="35">
        <f>SUM(F103:F112)</f>
        <v>7355.5</v>
      </c>
      <c r="G113" s="36">
        <f>SUM(G103:G112)</f>
        <v>959.5</v>
      </c>
      <c r="H113" s="37">
        <f>F113*100/E113</f>
        <v>88.460613349368614</v>
      </c>
      <c r="I113" s="37">
        <f t="shared" si="29"/>
        <v>0</v>
      </c>
      <c r="J113" s="37">
        <f t="shared" si="33"/>
        <v>88.460613349368614</v>
      </c>
      <c r="K113" s="43">
        <f>+D113*100/C113</f>
        <v>0</v>
      </c>
    </row>
    <row r="114" spans="1:11" s="4" customFormat="1" ht="19.5" customHeight="1" thickBot="1" x14ac:dyDescent="0.25">
      <c r="A114" s="133" t="s">
        <v>30</v>
      </c>
      <c r="B114" s="40" t="s">
        <v>9</v>
      </c>
      <c r="C114" s="56">
        <f>+[8]yndhanur!$C$17</f>
        <v>200</v>
      </c>
      <c r="D114" s="57">
        <f>+[8]yndhanur!$D$17</f>
        <v>0</v>
      </c>
      <c r="E114" s="58">
        <f>C114-D114</f>
        <v>200</v>
      </c>
      <c r="F114" s="59">
        <f>+[8]yndhanur!$F$17</f>
        <v>200</v>
      </c>
      <c r="G114" s="60">
        <f>E114-F114</f>
        <v>0</v>
      </c>
      <c r="H114" s="44">
        <f t="shared" ref="H114:H123" si="39">F114*100/E114</f>
        <v>100</v>
      </c>
      <c r="I114" s="95">
        <f t="shared" si="29"/>
        <v>0</v>
      </c>
      <c r="J114" s="102">
        <f t="shared" si="33"/>
        <v>100</v>
      </c>
    </row>
    <row r="115" spans="1:11" s="4" customFormat="1" ht="20.100000000000001" customHeight="1" thickBot="1" x14ac:dyDescent="0.25">
      <c r="A115" s="134"/>
      <c r="B115" s="38" t="s">
        <v>10</v>
      </c>
      <c r="C115" s="46">
        <f>+[8]yndhanur!$H$17</f>
        <v>195</v>
      </c>
      <c r="D115" s="47">
        <f>+[8]yndhanur!$I$17</f>
        <v>0</v>
      </c>
      <c r="E115" s="48">
        <f t="shared" ref="E115:E123" si="40">C115-D115</f>
        <v>195</v>
      </c>
      <c r="F115" s="49">
        <f>+[8]yndhanur!$K$17</f>
        <v>191.3</v>
      </c>
      <c r="G115" s="50">
        <f t="shared" ref="G115:G123" si="41">E115-F115</f>
        <v>3.6999999999999886</v>
      </c>
      <c r="H115" s="42">
        <f t="shared" si="39"/>
        <v>98.102564102564102</v>
      </c>
      <c r="I115" s="95">
        <f t="shared" si="29"/>
        <v>0</v>
      </c>
      <c r="J115" s="101">
        <f t="shared" si="33"/>
        <v>98.102564102564102</v>
      </c>
    </row>
    <row r="116" spans="1:11" s="4" customFormat="1" ht="20.100000000000001" customHeight="1" thickBot="1" x14ac:dyDescent="0.25">
      <c r="A116" s="134"/>
      <c r="B116" s="21" t="s">
        <v>11</v>
      </c>
      <c r="C116" s="46">
        <f>+[8]yndhanur!$M$17</f>
        <v>190</v>
      </c>
      <c r="D116" s="47">
        <f>+[8]yndhanur!$N$17</f>
        <v>0</v>
      </c>
      <c r="E116" s="48">
        <f t="shared" si="40"/>
        <v>190</v>
      </c>
      <c r="F116" s="49">
        <f>+[8]yndhanur!$P$17</f>
        <v>190</v>
      </c>
      <c r="G116" s="50">
        <f t="shared" si="41"/>
        <v>0</v>
      </c>
      <c r="H116" s="42">
        <f t="shared" si="39"/>
        <v>100</v>
      </c>
      <c r="I116" s="95">
        <f t="shared" si="29"/>
        <v>0</v>
      </c>
      <c r="J116" s="101">
        <f t="shared" si="33"/>
        <v>100</v>
      </c>
    </row>
    <row r="117" spans="1:11" s="4" customFormat="1" ht="20.100000000000001" customHeight="1" thickBot="1" x14ac:dyDescent="0.25">
      <c r="A117" s="134"/>
      <c r="B117" s="38" t="s">
        <v>12</v>
      </c>
      <c r="C117" s="46">
        <f>+[8]yndhanur!$R$17</f>
        <v>190</v>
      </c>
      <c r="D117" s="47">
        <f>+[8]yndhanur!$S$17</f>
        <v>0</v>
      </c>
      <c r="E117" s="48">
        <f t="shared" si="40"/>
        <v>190</v>
      </c>
      <c r="F117" s="49">
        <f>+[8]yndhanur!$U$17</f>
        <v>190</v>
      </c>
      <c r="G117" s="50">
        <f t="shared" si="41"/>
        <v>0</v>
      </c>
      <c r="H117" s="39">
        <f t="shared" si="39"/>
        <v>100</v>
      </c>
      <c r="I117" s="100">
        <f t="shared" si="29"/>
        <v>0</v>
      </c>
      <c r="J117" s="101">
        <f t="shared" si="33"/>
        <v>100</v>
      </c>
    </row>
    <row r="118" spans="1:11" s="4" customFormat="1" ht="20.100000000000001" customHeight="1" thickBot="1" x14ac:dyDescent="0.25">
      <c r="A118" s="134"/>
      <c r="B118" s="38" t="s">
        <v>13</v>
      </c>
      <c r="C118" s="46">
        <f>+[8]yndhanur!$W$17</f>
        <v>185</v>
      </c>
      <c r="D118" s="47">
        <f>+[8]yndhanur!$X$17</f>
        <v>0</v>
      </c>
      <c r="E118" s="48">
        <f t="shared" si="40"/>
        <v>185</v>
      </c>
      <c r="F118" s="49">
        <f>+[8]yndhanur!$Z$17</f>
        <v>184</v>
      </c>
      <c r="G118" s="50">
        <f t="shared" si="41"/>
        <v>1</v>
      </c>
      <c r="H118" s="39">
        <f t="shared" si="39"/>
        <v>99.459459459459453</v>
      </c>
      <c r="I118" s="100">
        <f t="shared" si="29"/>
        <v>0</v>
      </c>
      <c r="J118" s="101">
        <f t="shared" si="33"/>
        <v>99.459459459459453</v>
      </c>
    </row>
    <row r="119" spans="1:11" s="4" customFormat="1" ht="20.100000000000001" customHeight="1" thickBot="1" x14ac:dyDescent="0.25">
      <c r="A119" s="134"/>
      <c r="B119" s="38" t="s">
        <v>14</v>
      </c>
      <c r="C119" s="46">
        <f>+[8]yndhanur!$AB$17</f>
        <v>185</v>
      </c>
      <c r="D119" s="47">
        <f>+[8]yndhanur!$AC$17</f>
        <v>0</v>
      </c>
      <c r="E119" s="48">
        <f t="shared" si="40"/>
        <v>185</v>
      </c>
      <c r="F119" s="49">
        <f>+[8]yndhanur!$AE$17</f>
        <v>185</v>
      </c>
      <c r="G119" s="50">
        <f t="shared" si="41"/>
        <v>0</v>
      </c>
      <c r="H119" s="39">
        <f t="shared" si="39"/>
        <v>100</v>
      </c>
      <c r="I119" s="100">
        <f t="shared" si="29"/>
        <v>0</v>
      </c>
      <c r="J119" s="101">
        <f t="shared" si="33"/>
        <v>100</v>
      </c>
    </row>
    <row r="120" spans="1:11" s="4" customFormat="1" ht="20.100000000000001" customHeight="1" thickBot="1" x14ac:dyDescent="0.25">
      <c r="A120" s="134"/>
      <c r="B120" s="38" t="s">
        <v>15</v>
      </c>
      <c r="C120" s="46">
        <f>+[8]yndhanur!$AG$17</f>
        <v>185</v>
      </c>
      <c r="D120" s="47">
        <f>+[8]yndhanur!$AH$17</f>
        <v>0</v>
      </c>
      <c r="E120" s="48">
        <f t="shared" si="40"/>
        <v>185</v>
      </c>
      <c r="F120" s="49">
        <f>+[8]yndhanur!$AJ$17</f>
        <v>179</v>
      </c>
      <c r="G120" s="50">
        <f t="shared" si="41"/>
        <v>6</v>
      </c>
      <c r="H120" s="39">
        <f t="shared" si="39"/>
        <v>96.756756756756758</v>
      </c>
      <c r="I120" s="100">
        <f t="shared" si="29"/>
        <v>0</v>
      </c>
      <c r="J120" s="101">
        <f t="shared" si="33"/>
        <v>96.756756756756758</v>
      </c>
    </row>
    <row r="121" spans="1:11" s="4" customFormat="1" ht="20.100000000000001" customHeight="1" thickBot="1" x14ac:dyDescent="0.25">
      <c r="A121" s="134"/>
      <c r="B121" s="38" t="s">
        <v>16</v>
      </c>
      <c r="C121" s="46">
        <f>+[8]yndhanur!$AL$17</f>
        <v>185</v>
      </c>
      <c r="D121" s="47">
        <f>+[8]yndhanur!$AM$17</f>
        <v>0</v>
      </c>
      <c r="E121" s="48">
        <f t="shared" si="40"/>
        <v>185</v>
      </c>
      <c r="F121" s="49">
        <f>+[8]yndhanur!$AO$17</f>
        <v>145</v>
      </c>
      <c r="G121" s="50">
        <f t="shared" si="41"/>
        <v>40</v>
      </c>
      <c r="H121" s="39">
        <f t="shared" si="39"/>
        <v>78.378378378378372</v>
      </c>
      <c r="I121" s="100">
        <f t="shared" si="29"/>
        <v>0</v>
      </c>
      <c r="J121" s="101">
        <f t="shared" si="33"/>
        <v>78.378378378378372</v>
      </c>
    </row>
    <row r="122" spans="1:11" s="4" customFormat="1" ht="20.100000000000001" customHeight="1" thickBot="1" x14ac:dyDescent="0.25">
      <c r="A122" s="134"/>
      <c r="B122" s="38" t="s">
        <v>17</v>
      </c>
      <c r="C122" s="46">
        <f>+[8]yndhanur!$AQ$17</f>
        <v>185</v>
      </c>
      <c r="D122" s="47">
        <f>+[8]yndhanur!$AR$17</f>
        <v>0</v>
      </c>
      <c r="E122" s="48">
        <f t="shared" si="40"/>
        <v>185</v>
      </c>
      <c r="F122" s="49">
        <f>+[8]yndhanur!$AT$17</f>
        <v>105.19999999999996</v>
      </c>
      <c r="G122" s="50">
        <f t="shared" si="41"/>
        <v>79.80000000000004</v>
      </c>
      <c r="H122" s="39">
        <f t="shared" si="39"/>
        <v>56.864864864864842</v>
      </c>
      <c r="I122" s="100">
        <f t="shared" si="29"/>
        <v>0</v>
      </c>
      <c r="J122" s="101">
        <f t="shared" si="33"/>
        <v>56.864864864864842</v>
      </c>
    </row>
    <row r="123" spans="1:11" s="4" customFormat="1" ht="20.100000000000001" customHeight="1" thickBot="1" x14ac:dyDescent="0.25">
      <c r="A123" s="134"/>
      <c r="B123" s="38" t="s">
        <v>18</v>
      </c>
      <c r="C123" s="46">
        <f>+[8]yndhanur!$AV$17</f>
        <v>185</v>
      </c>
      <c r="D123" s="47">
        <f>+[8]yndhanur!$AW$17</f>
        <v>0</v>
      </c>
      <c r="E123" s="48">
        <f t="shared" si="40"/>
        <v>185</v>
      </c>
      <c r="F123" s="49">
        <f>+[8]yndhanur!$AY$17</f>
        <v>5</v>
      </c>
      <c r="G123" s="50">
        <f t="shared" si="41"/>
        <v>180</v>
      </c>
      <c r="H123" s="39">
        <f t="shared" si="39"/>
        <v>2.7027027027027026</v>
      </c>
      <c r="I123" s="100">
        <f t="shared" si="29"/>
        <v>0</v>
      </c>
      <c r="J123" s="101">
        <f t="shared" si="33"/>
        <v>2.7027027027027026</v>
      </c>
    </row>
    <row r="124" spans="1:11" s="4" customFormat="1" ht="21" customHeight="1" thickBot="1" x14ac:dyDescent="0.25">
      <c r="A124" s="136"/>
      <c r="B124" s="33" t="s">
        <v>19</v>
      </c>
      <c r="C124" s="35">
        <f>SUM(C114:C123)</f>
        <v>1885</v>
      </c>
      <c r="D124" s="35">
        <f>SUM(D114:D123)</f>
        <v>0</v>
      </c>
      <c r="E124" s="35">
        <f>SUM(E114:E123)</f>
        <v>1885</v>
      </c>
      <c r="F124" s="35">
        <f>SUM(F114:F123)</f>
        <v>1574.5</v>
      </c>
      <c r="G124" s="35">
        <f>SUM(G114:G123)</f>
        <v>310.5</v>
      </c>
      <c r="H124" s="37">
        <f>F124*100/E124</f>
        <v>83.527851458885948</v>
      </c>
      <c r="I124" s="45">
        <f>+F124*100/C124</f>
        <v>83.527851458885948</v>
      </c>
      <c r="J124" s="37">
        <f t="shared" si="33"/>
        <v>83.527851458885948</v>
      </c>
      <c r="K124" s="43">
        <f>+D124*100/C124</f>
        <v>0</v>
      </c>
    </row>
    <row r="125" spans="1:11" ht="30" customHeight="1" thickBot="1" x14ac:dyDescent="0.25">
      <c r="B125" s="80" t="s">
        <v>24</v>
      </c>
      <c r="C125" s="83">
        <f>C14+C25+C36+C47+C69+C80+C91+C102+C113+C124</f>
        <v>176005</v>
      </c>
      <c r="D125" s="81">
        <f>D14+D25+D36+D47+D69+D80+D91+D102+D113+D124</f>
        <v>12082</v>
      </c>
      <c r="E125" s="83">
        <f>E14+E25+E36+E47+E69+E80+E91+E102+E113+E124</f>
        <v>163923</v>
      </c>
      <c r="F125" s="81">
        <f>F14+F25+F36+F47+F69+F80+F91+F102+F113+F124</f>
        <v>149189.08919999999</v>
      </c>
      <c r="G125" s="83">
        <f>G14+G25+G36+G47+G69+G80+G91+G102+G113+G124</f>
        <v>14733.9108</v>
      </c>
      <c r="H125" s="87">
        <f>F125*100/E125</f>
        <v>91.011687926648477</v>
      </c>
      <c r="I125" s="88">
        <f>100-E125*100/C125</f>
        <v>6.8645777108604875</v>
      </c>
      <c r="J125" s="87">
        <f t="shared" si="33"/>
        <v>84.764119882957857</v>
      </c>
      <c r="K125" s="43">
        <f>+D125*100/C125</f>
        <v>6.8645777108604866</v>
      </c>
    </row>
  </sheetData>
  <sheetProtection selectLockedCells="1" selectUnlockedCells="1"/>
  <mergeCells count="13">
    <mergeCell ref="A114:A124"/>
    <mergeCell ref="A81:A91"/>
    <mergeCell ref="A70:A80"/>
    <mergeCell ref="A103:A113"/>
    <mergeCell ref="A92:A102"/>
    <mergeCell ref="A59:A69"/>
    <mergeCell ref="A48:A58"/>
    <mergeCell ref="A37:A47"/>
    <mergeCell ref="A1:H1"/>
    <mergeCell ref="A2:H2"/>
    <mergeCell ref="A15:A25"/>
    <mergeCell ref="A26:A36"/>
    <mergeCell ref="A4:A14"/>
  </mergeCells>
  <phoneticPr fontId="8" type="noConversion"/>
  <printOptions horizontalCentered="1" verticalCentered="1"/>
  <pageMargins left="3.937007874015748E-2" right="3.937007874015748E-2" top="3.937007874015748E-2" bottom="3.937007874015748E-2" header="0.23622047244094491" footer="0.51181102362204722"/>
  <pageSetup paperSize="9" scale="80" firstPageNumber="0" orientation="portrait" r:id="rId1"/>
  <headerFooter alignWithMargins="0"/>
  <ignoredErrors>
    <ignoredError sqref="E69 E102 G113 G102 E25:F25 E80 E113 G69 G25 G80 F123:F124 E47 E36 G36 G47 F46:F47 F101:F102 F69 F80 F113 E91 G91 E58 G58 F90:F91 E14:G14 F36 F4:F13 F26:F34 F92:F100 F37:F45 F48:F57 F59:F67 F70:F78 F81:F89 F103:F109 F114:F122 F15:F24 F111" formula="1"/>
    <ignoredError sqref="H59:J123 H125:J125 H124 J124 H10:J13 H14:J47" evalError="1"/>
    <ignoredError sqref="I124" evalError="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zoomScale="70" zoomScaleNormal="70" workbookViewId="0">
      <pane xSplit="1" ySplit="4" topLeftCell="B38" activePane="bottomRight" state="frozen"/>
      <selection pane="topRight" activeCell="B1" sqref="B1"/>
      <selection pane="bottomLeft" activeCell="A76" sqref="A76"/>
      <selection pane="bottomRight" activeCell="A38" sqref="A38:A48"/>
    </sheetView>
  </sheetViews>
  <sheetFormatPr defaultRowHeight="15" x14ac:dyDescent="0.2"/>
  <cols>
    <col min="1" max="1" width="35.7109375" style="5" customWidth="1"/>
    <col min="2" max="2" width="17.7109375" style="1" customWidth="1"/>
    <col min="3" max="5" width="15.140625" style="1" customWidth="1"/>
    <col min="6" max="6" width="15.5703125" style="1" customWidth="1"/>
    <col min="7" max="7" width="16" style="1" customWidth="1"/>
    <col min="8" max="8" width="10.42578125" style="2" customWidth="1"/>
    <col min="9" max="9" width="8.42578125" style="1" hidden="1" customWidth="1"/>
    <col min="10" max="10" width="9.140625" style="29"/>
    <col min="11" max="16384" width="9.140625" style="1"/>
  </cols>
  <sheetData>
    <row r="1" spans="1:10" ht="21" customHeight="1" x14ac:dyDescent="0.2">
      <c r="A1" s="137" t="s">
        <v>0</v>
      </c>
      <c r="B1" s="137"/>
      <c r="C1" s="137"/>
      <c r="D1" s="137"/>
      <c r="E1" s="137"/>
      <c r="F1" s="137"/>
      <c r="G1" s="137"/>
      <c r="H1" s="137"/>
      <c r="I1" s="6"/>
    </row>
    <row r="2" spans="1:10" s="3" customFormat="1" ht="24.75" customHeight="1" x14ac:dyDescent="0.2">
      <c r="A2" s="138" t="s">
        <v>38</v>
      </c>
      <c r="B2" s="138"/>
      <c r="C2" s="138"/>
      <c r="D2" s="138"/>
      <c r="E2" s="138"/>
      <c r="F2" s="138"/>
      <c r="G2" s="138"/>
      <c r="H2" s="138"/>
      <c r="J2" s="30"/>
    </row>
    <row r="3" spans="1:10" s="3" customFormat="1" ht="24.75" customHeight="1" thickBot="1" x14ac:dyDescent="0.25">
      <c r="A3" s="32"/>
      <c r="B3" s="19"/>
      <c r="C3" s="19"/>
      <c r="D3" s="19"/>
      <c r="E3" s="19"/>
      <c r="F3" s="19"/>
      <c r="G3" s="19"/>
      <c r="H3" s="19"/>
      <c r="J3" s="30"/>
    </row>
    <row r="4" spans="1:10" s="3" customFormat="1" ht="26.25" thickBot="1" x14ac:dyDescent="0.25">
      <c r="A4" s="8" t="s">
        <v>1</v>
      </c>
      <c r="B4" s="73" t="s">
        <v>2</v>
      </c>
      <c r="C4" s="74" t="s">
        <v>3</v>
      </c>
      <c r="D4" s="75" t="s">
        <v>4</v>
      </c>
      <c r="E4" s="76" t="s">
        <v>5</v>
      </c>
      <c r="F4" s="77" t="s">
        <v>6</v>
      </c>
      <c r="G4" s="78" t="s">
        <v>7</v>
      </c>
      <c r="H4" s="79" t="s">
        <v>8</v>
      </c>
      <c r="J4" s="30"/>
    </row>
    <row r="5" spans="1:10" s="4" customFormat="1" ht="24.95" customHeight="1" thickBot="1" x14ac:dyDescent="0.25">
      <c r="A5" s="133" t="s">
        <v>20</v>
      </c>
      <c r="B5" s="25" t="s">
        <v>9</v>
      </c>
      <c r="C5" s="61">
        <f>+[1]yndhanur!$E$28</f>
        <v>1022</v>
      </c>
      <c r="D5" s="84">
        <f>+[1]yndhanur!$F$28</f>
        <v>13</v>
      </c>
      <c r="E5" s="62">
        <f>C5-D5</f>
        <v>1009</v>
      </c>
      <c r="F5" s="85">
        <f>+[1]yndhanur!$H$28</f>
        <v>1009</v>
      </c>
      <c r="G5" s="63">
        <f>E5-F5</f>
        <v>0</v>
      </c>
      <c r="H5" s="26">
        <f t="shared" ref="H5:H14" si="0">F5*100/E5</f>
        <v>100</v>
      </c>
      <c r="J5" s="31"/>
    </row>
    <row r="6" spans="1:10" s="4" customFormat="1" ht="24.95" customHeight="1" thickBot="1" x14ac:dyDescent="0.25">
      <c r="A6" s="134"/>
      <c r="B6" s="25" t="s">
        <v>10</v>
      </c>
      <c r="C6" s="61">
        <f>+[1]yndhanur!$J$28</f>
        <v>954</v>
      </c>
      <c r="D6" s="84">
        <f>+[1]yndhanur!$K$28</f>
        <v>13</v>
      </c>
      <c r="E6" s="62">
        <f t="shared" ref="E6:E14" si="1">C6-D6</f>
        <v>941</v>
      </c>
      <c r="F6" s="85">
        <f>+[1]yndhanur!$M$28</f>
        <v>941</v>
      </c>
      <c r="G6" s="63">
        <f t="shared" ref="G6:G14" si="2">E6-F6</f>
        <v>0</v>
      </c>
      <c r="H6" s="26">
        <f t="shared" si="0"/>
        <v>100</v>
      </c>
      <c r="J6" s="31"/>
    </row>
    <row r="7" spans="1:10" s="4" customFormat="1" ht="24.95" customHeight="1" thickBot="1" x14ac:dyDescent="0.25">
      <c r="A7" s="134"/>
      <c r="B7" s="25" t="s">
        <v>11</v>
      </c>
      <c r="C7" s="61">
        <f>+[1]yndhanur!$O$28</f>
        <v>1078</v>
      </c>
      <c r="D7" s="84">
        <f>+[1]yndhanur!$P$28</f>
        <v>13</v>
      </c>
      <c r="E7" s="62">
        <f t="shared" si="1"/>
        <v>1065</v>
      </c>
      <c r="F7" s="85">
        <f>+[1]yndhanur!$R$28</f>
        <v>1065</v>
      </c>
      <c r="G7" s="63">
        <f t="shared" si="2"/>
        <v>0</v>
      </c>
      <c r="H7" s="26">
        <f t="shared" si="0"/>
        <v>100</v>
      </c>
      <c r="J7" s="31"/>
    </row>
    <row r="8" spans="1:10" s="4" customFormat="1" ht="24.95" customHeight="1" thickBot="1" x14ac:dyDescent="0.25">
      <c r="A8" s="134"/>
      <c r="B8" s="25" t="s">
        <v>12</v>
      </c>
      <c r="C8" s="61">
        <f>+[1]yndhanur!$T$28</f>
        <v>1026</v>
      </c>
      <c r="D8" s="84">
        <f>+[1]yndhanur!$U$28</f>
        <v>13</v>
      </c>
      <c r="E8" s="62">
        <f t="shared" si="1"/>
        <v>1013</v>
      </c>
      <c r="F8" s="85">
        <f>+[1]yndhanur!$W$28</f>
        <v>1013</v>
      </c>
      <c r="G8" s="63">
        <f t="shared" si="2"/>
        <v>0</v>
      </c>
      <c r="H8" s="26">
        <f t="shared" si="0"/>
        <v>100</v>
      </c>
      <c r="J8" s="31"/>
    </row>
    <row r="9" spans="1:10" s="4" customFormat="1" ht="24.95" customHeight="1" thickBot="1" x14ac:dyDescent="0.25">
      <c r="A9" s="134"/>
      <c r="B9" s="25" t="s">
        <v>13</v>
      </c>
      <c r="C9" s="61">
        <f>+[1]yndhanur!$Y$28</f>
        <v>922</v>
      </c>
      <c r="D9" s="84">
        <f>+[1]yndhanur!$Z$28</f>
        <v>13</v>
      </c>
      <c r="E9" s="62">
        <f t="shared" si="1"/>
        <v>909</v>
      </c>
      <c r="F9" s="85">
        <f>+[1]yndhanur!$AB$28</f>
        <v>909</v>
      </c>
      <c r="G9" s="63">
        <f t="shared" si="2"/>
        <v>0</v>
      </c>
      <c r="H9" s="26">
        <f t="shared" si="0"/>
        <v>100</v>
      </c>
      <c r="J9" s="31"/>
    </row>
    <row r="10" spans="1:10" s="4" customFormat="1" ht="24.95" customHeight="1" thickBot="1" x14ac:dyDescent="0.25">
      <c r="A10" s="134"/>
      <c r="B10" s="25" t="s">
        <v>14</v>
      </c>
      <c r="C10" s="61">
        <f>+[1]yndhanur!$AD$28</f>
        <v>896</v>
      </c>
      <c r="D10" s="84">
        <f>+[1]yndhanur!$AE$28</f>
        <v>13</v>
      </c>
      <c r="E10" s="62">
        <f>C10-D10</f>
        <v>883</v>
      </c>
      <c r="F10" s="85">
        <f>+[1]yndhanur!$AG$28</f>
        <v>883</v>
      </c>
      <c r="G10" s="63">
        <f t="shared" si="2"/>
        <v>0</v>
      </c>
      <c r="H10" s="26">
        <f t="shared" si="0"/>
        <v>100</v>
      </c>
      <c r="J10" s="31"/>
    </row>
    <row r="11" spans="1:10" s="4" customFormat="1" ht="24.95" customHeight="1" thickBot="1" x14ac:dyDescent="0.25">
      <c r="A11" s="134"/>
      <c r="B11" s="25" t="s">
        <v>15</v>
      </c>
      <c r="C11" s="61">
        <f>+[1]yndhanur!$AI$28</f>
        <v>893</v>
      </c>
      <c r="D11" s="84">
        <f>+[1]yndhanur!$AJ$28</f>
        <v>13</v>
      </c>
      <c r="E11" s="62">
        <f t="shared" si="1"/>
        <v>880</v>
      </c>
      <c r="F11" s="85">
        <f>+[1]yndhanur!$AL$28</f>
        <v>880</v>
      </c>
      <c r="G11" s="63">
        <f t="shared" si="2"/>
        <v>0</v>
      </c>
      <c r="H11" s="26">
        <f t="shared" si="0"/>
        <v>100</v>
      </c>
      <c r="J11" s="31"/>
    </row>
    <row r="12" spans="1:10" s="4" customFormat="1" ht="24.95" customHeight="1" thickBot="1" x14ac:dyDescent="0.25">
      <c r="A12" s="134"/>
      <c r="B12" s="25" t="s">
        <v>16</v>
      </c>
      <c r="C12" s="61">
        <f>+[1]yndhanur!$AN$28</f>
        <v>919</v>
      </c>
      <c r="D12" s="84">
        <f>+[1]yndhanur!$AO$28</f>
        <v>13</v>
      </c>
      <c r="E12" s="62">
        <f t="shared" si="1"/>
        <v>906</v>
      </c>
      <c r="F12" s="85">
        <f>+[1]yndhanur!$AQ$28</f>
        <v>893</v>
      </c>
      <c r="G12" s="63">
        <f t="shared" si="2"/>
        <v>13</v>
      </c>
      <c r="H12" s="26">
        <f t="shared" si="0"/>
        <v>98.565121412803535</v>
      </c>
      <c r="J12" s="31"/>
    </row>
    <row r="13" spans="1:10" s="4" customFormat="1" ht="24.95" customHeight="1" thickBot="1" x14ac:dyDescent="0.25">
      <c r="A13" s="134"/>
      <c r="B13" s="25" t="s">
        <v>17</v>
      </c>
      <c r="C13" s="61">
        <f>+[1]yndhanur!$AS$28</f>
        <v>916</v>
      </c>
      <c r="D13" s="84">
        <f>+[1]yndhanur!$AT$28</f>
        <v>13</v>
      </c>
      <c r="E13" s="62">
        <f t="shared" si="1"/>
        <v>903</v>
      </c>
      <c r="F13" s="85">
        <f>+[1]yndhanur!$AV$28</f>
        <v>890</v>
      </c>
      <c r="G13" s="63">
        <f t="shared" si="2"/>
        <v>13</v>
      </c>
      <c r="H13" s="26">
        <f t="shared" si="0"/>
        <v>98.560354374307863</v>
      </c>
      <c r="J13" s="31"/>
    </row>
    <row r="14" spans="1:10" s="4" customFormat="1" ht="24.95" customHeight="1" thickBot="1" x14ac:dyDescent="0.25">
      <c r="A14" s="134"/>
      <c r="B14" s="25" t="s">
        <v>18</v>
      </c>
      <c r="C14" s="61">
        <f>+[1]yndhanur!$AX$28</f>
        <v>912</v>
      </c>
      <c r="D14" s="84">
        <f>+[1]yndhanur!$AY$28</f>
        <v>13</v>
      </c>
      <c r="E14" s="62">
        <f t="shared" si="1"/>
        <v>899</v>
      </c>
      <c r="F14" s="85">
        <f>+[1]yndhanur!$BA$28</f>
        <v>851</v>
      </c>
      <c r="G14" s="63">
        <f t="shared" si="2"/>
        <v>48</v>
      </c>
      <c r="H14" s="26">
        <f t="shared" si="0"/>
        <v>94.660734149054505</v>
      </c>
      <c r="J14" s="31"/>
    </row>
    <row r="15" spans="1:10" s="4" customFormat="1" ht="24.95" customHeight="1" thickBot="1" x14ac:dyDescent="0.25">
      <c r="A15" s="136"/>
      <c r="B15" s="70" t="s">
        <v>19</v>
      </c>
      <c r="C15" s="35">
        <f>SUM(C5:C14)</f>
        <v>9538</v>
      </c>
      <c r="D15" s="36">
        <f>SUM(D5:D14)</f>
        <v>130</v>
      </c>
      <c r="E15" s="35">
        <f>SUM(E5:E14)</f>
        <v>9408</v>
      </c>
      <c r="F15" s="36">
        <f>SUM(F5:F14)</f>
        <v>9334</v>
      </c>
      <c r="G15" s="35">
        <f>SUM(G5:G14)</f>
        <v>74</v>
      </c>
      <c r="H15" s="71">
        <f>F15*100/E15</f>
        <v>99.213435374149654</v>
      </c>
      <c r="I15" s="7">
        <f>+F15*100/C15</f>
        <v>97.861186831620884</v>
      </c>
      <c r="J15" s="31"/>
    </row>
    <row r="16" spans="1:10" s="4" customFormat="1" ht="24.95" customHeight="1" thickBot="1" x14ac:dyDescent="0.25">
      <c r="A16" s="133" t="s">
        <v>21</v>
      </c>
      <c r="B16" s="25" t="s">
        <v>9</v>
      </c>
      <c r="C16" s="61">
        <f>+[2]yndhanur!$E$41</f>
        <v>509</v>
      </c>
      <c r="D16" s="84">
        <f>+[2]yndhanur!$F$41</f>
        <v>0</v>
      </c>
      <c r="E16" s="62">
        <f>C16-D16</f>
        <v>509</v>
      </c>
      <c r="F16" s="85">
        <f>+[2]yndhanur!$H$41</f>
        <v>509</v>
      </c>
      <c r="G16" s="63">
        <f>E16-F16</f>
        <v>0</v>
      </c>
      <c r="H16" s="26">
        <f t="shared" ref="H16:H48" si="3">F16*100/E16</f>
        <v>100</v>
      </c>
      <c r="J16" s="31"/>
    </row>
    <row r="17" spans="1:10" s="4" customFormat="1" ht="24.95" customHeight="1" thickBot="1" x14ac:dyDescent="0.25">
      <c r="A17" s="134"/>
      <c r="B17" s="25" t="s">
        <v>10</v>
      </c>
      <c r="C17" s="61">
        <f>+[2]yndhanur!$J$41</f>
        <v>507</v>
      </c>
      <c r="D17" s="84">
        <f>+[2]yndhanur!$K$41</f>
        <v>0</v>
      </c>
      <c r="E17" s="62">
        <f t="shared" ref="E17:E25" si="4">C17-D17</f>
        <v>507</v>
      </c>
      <c r="F17" s="85">
        <f>+[2]yndhanur!$M$41</f>
        <v>507</v>
      </c>
      <c r="G17" s="63">
        <f t="shared" ref="G17:G25" si="5">E17-F17</f>
        <v>0</v>
      </c>
      <c r="H17" s="26">
        <f t="shared" si="3"/>
        <v>100</v>
      </c>
      <c r="J17" s="31"/>
    </row>
    <row r="18" spans="1:10" s="4" customFormat="1" ht="24.95" customHeight="1" thickBot="1" x14ac:dyDescent="0.25">
      <c r="A18" s="134"/>
      <c r="B18" s="25" t="s">
        <v>11</v>
      </c>
      <c r="C18" s="61">
        <f>+[2]yndhanur!$O$41</f>
        <v>515.5</v>
      </c>
      <c r="D18" s="84">
        <f>+[2]yndhanur!$P$41</f>
        <v>0</v>
      </c>
      <c r="E18" s="62">
        <f t="shared" si="4"/>
        <v>515.5</v>
      </c>
      <c r="F18" s="85">
        <f>+[2]yndhanur!$R$41</f>
        <v>515.5</v>
      </c>
      <c r="G18" s="63">
        <f t="shared" si="5"/>
        <v>0</v>
      </c>
      <c r="H18" s="26">
        <f t="shared" si="3"/>
        <v>100</v>
      </c>
      <c r="J18" s="31"/>
    </row>
    <row r="19" spans="1:10" s="4" customFormat="1" ht="24.95" customHeight="1" thickBot="1" x14ac:dyDescent="0.25">
      <c r="A19" s="134"/>
      <c r="B19" s="25" t="s">
        <v>12</v>
      </c>
      <c r="C19" s="61">
        <f>+[2]yndhanur!$T$41</f>
        <v>455</v>
      </c>
      <c r="D19" s="84">
        <f>+[2]yndhanur!$U$41</f>
        <v>0</v>
      </c>
      <c r="E19" s="62">
        <f t="shared" si="4"/>
        <v>455</v>
      </c>
      <c r="F19" s="85">
        <f>+[2]yndhanur!$W$41</f>
        <v>455</v>
      </c>
      <c r="G19" s="63">
        <f t="shared" si="5"/>
        <v>0</v>
      </c>
      <c r="H19" s="26">
        <f t="shared" si="3"/>
        <v>100</v>
      </c>
      <c r="J19" s="31"/>
    </row>
    <row r="20" spans="1:10" s="4" customFormat="1" ht="24.95" customHeight="1" thickBot="1" x14ac:dyDescent="0.25">
      <c r="A20" s="134"/>
      <c r="B20" s="25" t="s">
        <v>13</v>
      </c>
      <c r="C20" s="61">
        <f>+[2]yndhanur!$Y$41</f>
        <v>217.5</v>
      </c>
      <c r="D20" s="84">
        <f>+[2]yndhanur!$Z$41</f>
        <v>0</v>
      </c>
      <c r="E20" s="62">
        <f t="shared" si="4"/>
        <v>217.5</v>
      </c>
      <c r="F20" s="85">
        <f>+[2]yndhanur!$AB$41</f>
        <v>217.5</v>
      </c>
      <c r="G20" s="63">
        <f t="shared" si="5"/>
        <v>0</v>
      </c>
      <c r="H20" s="26">
        <f t="shared" si="3"/>
        <v>100</v>
      </c>
      <c r="J20" s="31"/>
    </row>
    <row r="21" spans="1:10" s="4" customFormat="1" ht="24.95" customHeight="1" thickBot="1" x14ac:dyDescent="0.25">
      <c r="A21" s="134"/>
      <c r="B21" s="25" t="s">
        <v>14</v>
      </c>
      <c r="C21" s="61">
        <f>+[2]yndhanur!$AD$41</f>
        <v>480.5</v>
      </c>
      <c r="D21" s="84">
        <f>+[2]yndhanur!$AE$41</f>
        <v>0</v>
      </c>
      <c r="E21" s="62">
        <f t="shared" si="4"/>
        <v>480.5</v>
      </c>
      <c r="F21" s="85">
        <f>+[2]yndhanur!$AG$41</f>
        <v>480.5</v>
      </c>
      <c r="G21" s="63">
        <f t="shared" si="5"/>
        <v>0</v>
      </c>
      <c r="H21" s="26">
        <f t="shared" si="3"/>
        <v>100</v>
      </c>
      <c r="J21" s="31"/>
    </row>
    <row r="22" spans="1:10" s="4" customFormat="1" ht="24.95" customHeight="1" thickBot="1" x14ac:dyDescent="0.25">
      <c r="A22" s="134"/>
      <c r="B22" s="25" t="s">
        <v>15</v>
      </c>
      <c r="C22" s="61">
        <f>+[2]yndhanur!$AI$41</f>
        <v>539</v>
      </c>
      <c r="D22" s="84">
        <f>+[2]yndhanur!$AJ$41</f>
        <v>0</v>
      </c>
      <c r="E22" s="62">
        <f t="shared" si="4"/>
        <v>539</v>
      </c>
      <c r="F22" s="85">
        <f>+[2]yndhanur!$AL$41</f>
        <v>539</v>
      </c>
      <c r="G22" s="63">
        <f t="shared" si="5"/>
        <v>0</v>
      </c>
      <c r="H22" s="26">
        <f t="shared" si="3"/>
        <v>100</v>
      </c>
      <c r="J22" s="31"/>
    </row>
    <row r="23" spans="1:10" s="4" customFormat="1" ht="24.95" customHeight="1" thickBot="1" x14ac:dyDescent="0.25">
      <c r="A23" s="134"/>
      <c r="B23" s="25" t="s">
        <v>16</v>
      </c>
      <c r="C23" s="61">
        <f>+[2]yndhanur!$AN$41</f>
        <v>578</v>
      </c>
      <c r="D23" s="84">
        <f>+[2]yndhanur!$AO$41</f>
        <v>0</v>
      </c>
      <c r="E23" s="62">
        <f t="shared" si="4"/>
        <v>578</v>
      </c>
      <c r="F23" s="85">
        <f>+[2]yndhanur!$AQ$41</f>
        <v>578</v>
      </c>
      <c r="G23" s="63">
        <f t="shared" si="5"/>
        <v>0</v>
      </c>
      <c r="H23" s="26">
        <f t="shared" si="3"/>
        <v>100</v>
      </c>
      <c r="J23" s="31"/>
    </row>
    <row r="24" spans="1:10" s="4" customFormat="1" ht="24.95" customHeight="1" thickBot="1" x14ac:dyDescent="0.25">
      <c r="A24" s="134"/>
      <c r="B24" s="25" t="s">
        <v>17</v>
      </c>
      <c r="C24" s="61">
        <f>+[2]yndhanur!$AS$41</f>
        <v>658.5</v>
      </c>
      <c r="D24" s="84">
        <f>+[2]yndhanur!$AT$41</f>
        <v>0</v>
      </c>
      <c r="E24" s="62">
        <f t="shared" si="4"/>
        <v>658.5</v>
      </c>
      <c r="F24" s="85">
        <f>+[2]yndhanur!$AV$41</f>
        <v>658.5</v>
      </c>
      <c r="G24" s="63">
        <f t="shared" si="5"/>
        <v>0</v>
      </c>
      <c r="H24" s="26">
        <f t="shared" si="3"/>
        <v>100</v>
      </c>
      <c r="J24" s="31"/>
    </row>
    <row r="25" spans="1:10" s="4" customFormat="1" ht="24.95" customHeight="1" thickBot="1" x14ac:dyDescent="0.25">
      <c r="A25" s="134"/>
      <c r="B25" s="25" t="s">
        <v>18</v>
      </c>
      <c r="C25" s="61">
        <f>+[2]yndhanur!$AX$41</f>
        <v>621.5</v>
      </c>
      <c r="D25" s="84">
        <f>+[2]yndhanur!$AY$41</f>
        <v>0</v>
      </c>
      <c r="E25" s="62">
        <f t="shared" si="4"/>
        <v>621.5</v>
      </c>
      <c r="F25" s="85">
        <f>+[2]yndhanur!$BA$41</f>
        <v>595.5</v>
      </c>
      <c r="G25" s="63">
        <f t="shared" si="5"/>
        <v>26</v>
      </c>
      <c r="H25" s="26">
        <f t="shared" si="3"/>
        <v>95.816572807723247</v>
      </c>
      <c r="J25" s="31"/>
    </row>
    <row r="26" spans="1:10" s="4" customFormat="1" ht="24.95" customHeight="1" thickBot="1" x14ac:dyDescent="0.25">
      <c r="A26" s="136"/>
      <c r="B26" s="70" t="s">
        <v>19</v>
      </c>
      <c r="C26" s="35">
        <f>SUM(C16:C25)</f>
        <v>5081.5</v>
      </c>
      <c r="D26" s="36">
        <f>SUM(D16:D25)</f>
        <v>0</v>
      </c>
      <c r="E26" s="35">
        <f>SUM(E16:E25)</f>
        <v>5081.5</v>
      </c>
      <c r="F26" s="36">
        <f>SUM(F16:F25)</f>
        <v>5055.5</v>
      </c>
      <c r="G26" s="35">
        <f>SUM(G16:G25)</f>
        <v>26</v>
      </c>
      <c r="H26" s="71">
        <f t="shared" si="3"/>
        <v>99.488340057069763</v>
      </c>
      <c r="I26" s="7">
        <f>+F26*100/C26</f>
        <v>99.488340057069763</v>
      </c>
      <c r="J26" s="31"/>
    </row>
    <row r="27" spans="1:10" s="4" customFormat="1" ht="24.95" customHeight="1" thickBot="1" x14ac:dyDescent="0.25">
      <c r="A27" s="133" t="s">
        <v>26</v>
      </c>
      <c r="B27" s="25" t="s">
        <v>9</v>
      </c>
      <c r="C27" s="61">
        <f>+[3]yndhanur!$E$6</f>
        <v>238</v>
      </c>
      <c r="D27" s="84">
        <f>+[3]yndhanur!$F$6</f>
        <v>0</v>
      </c>
      <c r="E27" s="62">
        <f>C27-D27</f>
        <v>238</v>
      </c>
      <c r="F27" s="85">
        <f>+[3]yndhanur!$H$6</f>
        <v>238</v>
      </c>
      <c r="G27" s="63">
        <f>E27-F27</f>
        <v>0</v>
      </c>
      <c r="H27" s="26">
        <f t="shared" si="3"/>
        <v>100</v>
      </c>
      <c r="J27" s="31"/>
    </row>
    <row r="28" spans="1:10" s="4" customFormat="1" ht="24.95" customHeight="1" thickBot="1" x14ac:dyDescent="0.25">
      <c r="A28" s="134"/>
      <c r="B28" s="25" t="s">
        <v>10</v>
      </c>
      <c r="C28" s="61">
        <f>+[3]yndhanur!$J$6</f>
        <v>258</v>
      </c>
      <c r="D28" s="84">
        <f>+[3]yndhanur!$K$6</f>
        <v>0</v>
      </c>
      <c r="E28" s="62">
        <f t="shared" ref="E28:E36" si="6">C28-D28</f>
        <v>258</v>
      </c>
      <c r="F28" s="85">
        <f>+[3]yndhanur!$M$6</f>
        <v>258</v>
      </c>
      <c r="G28" s="63">
        <f t="shared" ref="G28:G36" si="7">E28-F28</f>
        <v>0</v>
      </c>
      <c r="H28" s="26">
        <f t="shared" si="3"/>
        <v>100</v>
      </c>
      <c r="J28" s="31"/>
    </row>
    <row r="29" spans="1:10" s="4" customFormat="1" ht="24.95" customHeight="1" thickBot="1" x14ac:dyDescent="0.25">
      <c r="A29" s="134"/>
      <c r="B29" s="25" t="s">
        <v>11</v>
      </c>
      <c r="C29" s="61">
        <f>+[3]yndhanur!$O$6</f>
        <v>248</v>
      </c>
      <c r="D29" s="84">
        <f>+[3]yndhanur!$P$6</f>
        <v>0</v>
      </c>
      <c r="E29" s="62">
        <f t="shared" si="6"/>
        <v>248</v>
      </c>
      <c r="F29" s="85">
        <f>+[3]yndhanur!$R$6</f>
        <v>248</v>
      </c>
      <c r="G29" s="63">
        <f t="shared" si="7"/>
        <v>0</v>
      </c>
      <c r="H29" s="26">
        <f t="shared" si="3"/>
        <v>100</v>
      </c>
      <c r="J29" s="31"/>
    </row>
    <row r="30" spans="1:10" s="4" customFormat="1" ht="24.95" customHeight="1" thickBot="1" x14ac:dyDescent="0.25">
      <c r="A30" s="134"/>
      <c r="B30" s="25" t="s">
        <v>12</v>
      </c>
      <c r="C30" s="61">
        <f>+[3]yndhanur!$T$6</f>
        <v>235</v>
      </c>
      <c r="D30" s="84">
        <f>+[3]yndhanur!$U$6</f>
        <v>0</v>
      </c>
      <c r="E30" s="62">
        <f t="shared" si="6"/>
        <v>235</v>
      </c>
      <c r="F30" s="85">
        <f>+[3]yndhanur!$W$6</f>
        <v>235</v>
      </c>
      <c r="G30" s="63">
        <f t="shared" si="7"/>
        <v>0</v>
      </c>
      <c r="H30" s="26">
        <f t="shared" si="3"/>
        <v>100</v>
      </c>
      <c r="J30" s="31"/>
    </row>
    <row r="31" spans="1:10" s="4" customFormat="1" ht="24.95" customHeight="1" thickBot="1" x14ac:dyDescent="0.25">
      <c r="A31" s="134"/>
      <c r="B31" s="25" t="s">
        <v>13</v>
      </c>
      <c r="C31" s="61">
        <f>+[3]yndhanur!$Y$6</f>
        <v>235</v>
      </c>
      <c r="D31" s="84">
        <f>+[3]yndhanur!$Z$6</f>
        <v>0</v>
      </c>
      <c r="E31" s="62">
        <f t="shared" si="6"/>
        <v>235</v>
      </c>
      <c r="F31" s="85">
        <f>+[3]yndhanur!$AB$6</f>
        <v>227</v>
      </c>
      <c r="G31" s="63">
        <f t="shared" si="7"/>
        <v>8</v>
      </c>
      <c r="H31" s="26">
        <f t="shared" si="3"/>
        <v>96.59574468085107</v>
      </c>
      <c r="J31" s="31"/>
    </row>
    <row r="32" spans="1:10" s="4" customFormat="1" ht="24.95" customHeight="1" thickBot="1" x14ac:dyDescent="0.25">
      <c r="A32" s="134"/>
      <c r="B32" s="25" t="s">
        <v>14</v>
      </c>
      <c r="C32" s="61">
        <f>+[3]yndhanur!$AD$6</f>
        <v>231</v>
      </c>
      <c r="D32" s="84">
        <f>+[3]yndhanur!$AE$6</f>
        <v>0</v>
      </c>
      <c r="E32" s="62">
        <f t="shared" si="6"/>
        <v>231</v>
      </c>
      <c r="F32" s="85">
        <f>+[3]yndhanur!$AG$6</f>
        <v>215</v>
      </c>
      <c r="G32" s="63">
        <f t="shared" si="7"/>
        <v>16</v>
      </c>
      <c r="H32" s="26">
        <f t="shared" si="3"/>
        <v>93.073593073593074</v>
      </c>
      <c r="J32" s="31"/>
    </row>
    <row r="33" spans="1:10" s="4" customFormat="1" ht="24.95" customHeight="1" thickBot="1" x14ac:dyDescent="0.25">
      <c r="A33" s="134"/>
      <c r="B33" s="25" t="s">
        <v>15</v>
      </c>
      <c r="C33" s="61">
        <f>+[3]yndhanur!$AI$6</f>
        <v>221</v>
      </c>
      <c r="D33" s="84">
        <f>+[3]yndhanur!$AJ$6</f>
        <v>0</v>
      </c>
      <c r="E33" s="62">
        <f t="shared" si="6"/>
        <v>221</v>
      </c>
      <c r="F33" s="85">
        <f>+[3]yndhanur!$AL$6</f>
        <v>208</v>
      </c>
      <c r="G33" s="63">
        <f t="shared" si="7"/>
        <v>13</v>
      </c>
      <c r="H33" s="26">
        <f t="shared" si="3"/>
        <v>94.117647058823536</v>
      </c>
      <c r="J33" s="31"/>
    </row>
    <row r="34" spans="1:10" s="4" customFormat="1" ht="24.95" customHeight="1" thickBot="1" x14ac:dyDescent="0.25">
      <c r="A34" s="134"/>
      <c r="B34" s="25" t="s">
        <v>16</v>
      </c>
      <c r="C34" s="61">
        <f>+[3]yndhanur!$AN$6</f>
        <v>221</v>
      </c>
      <c r="D34" s="84">
        <f>+[3]yndhanur!$AO$6</f>
        <v>0</v>
      </c>
      <c r="E34" s="62">
        <f t="shared" si="6"/>
        <v>221</v>
      </c>
      <c r="F34" s="85">
        <f>+[3]yndhanur!$AQ$6</f>
        <v>195</v>
      </c>
      <c r="G34" s="63">
        <f t="shared" si="7"/>
        <v>26</v>
      </c>
      <c r="H34" s="26">
        <f t="shared" si="3"/>
        <v>88.235294117647058</v>
      </c>
      <c r="J34" s="31"/>
    </row>
    <row r="35" spans="1:10" s="4" customFormat="1" ht="24.95" customHeight="1" thickBot="1" x14ac:dyDescent="0.25">
      <c r="A35" s="134"/>
      <c r="B35" s="25" t="s">
        <v>17</v>
      </c>
      <c r="C35" s="61">
        <f>+[3]yndhanur!$AS$6</f>
        <v>231</v>
      </c>
      <c r="D35" s="84">
        <f>+[3]yndhanur!$AT$6</f>
        <v>0</v>
      </c>
      <c r="E35" s="62">
        <f t="shared" si="6"/>
        <v>231</v>
      </c>
      <c r="F35" s="85">
        <f>+[3]yndhanur!$AV$6</f>
        <v>208</v>
      </c>
      <c r="G35" s="63">
        <f t="shared" si="7"/>
        <v>23</v>
      </c>
      <c r="H35" s="26">
        <f t="shared" si="3"/>
        <v>90.043290043290042</v>
      </c>
      <c r="J35" s="31"/>
    </row>
    <row r="36" spans="1:10" s="4" customFormat="1" ht="24.95" customHeight="1" thickBot="1" x14ac:dyDescent="0.25">
      <c r="A36" s="134"/>
      <c r="B36" s="25" t="s">
        <v>18</v>
      </c>
      <c r="C36" s="61">
        <f>+[3]yndhanur!$AX$6</f>
        <v>218</v>
      </c>
      <c r="D36" s="84">
        <f>+[3]yndhanur!$AY$6</f>
        <v>0</v>
      </c>
      <c r="E36" s="62">
        <f t="shared" si="6"/>
        <v>218</v>
      </c>
      <c r="F36" s="85">
        <f>+[3]yndhanur!$BA$6</f>
        <v>195</v>
      </c>
      <c r="G36" s="63">
        <f t="shared" si="7"/>
        <v>23</v>
      </c>
      <c r="H36" s="26">
        <f t="shared" si="3"/>
        <v>89.449541284403665</v>
      </c>
      <c r="J36" s="31"/>
    </row>
    <row r="37" spans="1:10" s="4" customFormat="1" ht="24.95" customHeight="1" thickBot="1" x14ac:dyDescent="0.25">
      <c r="A37" s="136"/>
      <c r="B37" s="70" t="s">
        <v>19</v>
      </c>
      <c r="C37" s="35">
        <f>SUM(C27:C36)</f>
        <v>2336</v>
      </c>
      <c r="D37" s="36">
        <f>SUM(D27:D36)</f>
        <v>0</v>
      </c>
      <c r="E37" s="35">
        <f>SUM(E27:E36)</f>
        <v>2336</v>
      </c>
      <c r="F37" s="36">
        <f>SUM(F27:F36)</f>
        <v>2227</v>
      </c>
      <c r="G37" s="35">
        <f>SUM(G27:G36)</f>
        <v>109</v>
      </c>
      <c r="H37" s="71">
        <f t="shared" si="3"/>
        <v>95.333904109589042</v>
      </c>
      <c r="I37" s="9">
        <f>+F37*100/C37</f>
        <v>95.333904109589042</v>
      </c>
      <c r="J37" s="31"/>
    </row>
    <row r="38" spans="1:10" s="4" customFormat="1" ht="24.95" customHeight="1" thickBot="1" x14ac:dyDescent="0.25">
      <c r="A38" s="133" t="s">
        <v>27</v>
      </c>
      <c r="B38" s="25" t="s">
        <v>9</v>
      </c>
      <c r="C38" s="61">
        <f>+[4]yndhanur!$D$31</f>
        <v>690.5</v>
      </c>
      <c r="D38" s="84">
        <f>+[4]yndhanur!$E$31</f>
        <v>0</v>
      </c>
      <c r="E38" s="62">
        <f>C38-D38</f>
        <v>690.5</v>
      </c>
      <c r="F38" s="85">
        <f>+[4]yndhanur!$G$31</f>
        <v>690.5</v>
      </c>
      <c r="G38" s="63">
        <f>E38-F38</f>
        <v>0</v>
      </c>
      <c r="H38" s="26">
        <f t="shared" si="3"/>
        <v>100</v>
      </c>
      <c r="J38" s="31"/>
    </row>
    <row r="39" spans="1:10" s="4" customFormat="1" ht="24.95" customHeight="1" thickBot="1" x14ac:dyDescent="0.25">
      <c r="A39" s="134"/>
      <c r="B39" s="25" t="s">
        <v>10</v>
      </c>
      <c r="C39" s="61">
        <f>+[4]yndhanur!$I$31</f>
        <v>780</v>
      </c>
      <c r="D39" s="84">
        <f>+[4]yndhanur!$J$31</f>
        <v>0</v>
      </c>
      <c r="E39" s="62">
        <f t="shared" ref="E39:E47" si="8">C39-D39</f>
        <v>780</v>
      </c>
      <c r="F39" s="85">
        <f>+[4]yndhanur!$L$31</f>
        <v>780</v>
      </c>
      <c r="G39" s="63">
        <f t="shared" ref="G39:G47" si="9">E39-F39</f>
        <v>0</v>
      </c>
      <c r="H39" s="26">
        <f t="shared" si="3"/>
        <v>100</v>
      </c>
      <c r="I39" s="15"/>
      <c r="J39" s="31"/>
    </row>
    <row r="40" spans="1:10" s="4" customFormat="1" ht="24.95" customHeight="1" thickBot="1" x14ac:dyDescent="0.25">
      <c r="A40" s="134"/>
      <c r="B40" s="25" t="s">
        <v>11</v>
      </c>
      <c r="C40" s="61">
        <f>+[4]yndhanur!$N$31</f>
        <v>691</v>
      </c>
      <c r="D40" s="84">
        <f>+[4]yndhanur!$O$31</f>
        <v>0</v>
      </c>
      <c r="E40" s="62">
        <f t="shared" si="8"/>
        <v>691</v>
      </c>
      <c r="F40" s="85">
        <f>+[4]yndhanur!$Q$31</f>
        <v>691</v>
      </c>
      <c r="G40" s="63">
        <f t="shared" si="9"/>
        <v>0</v>
      </c>
      <c r="H40" s="26">
        <f t="shared" si="3"/>
        <v>100</v>
      </c>
      <c r="I40" s="15"/>
      <c r="J40" s="31"/>
    </row>
    <row r="41" spans="1:10" s="4" customFormat="1" ht="24.95" customHeight="1" thickBot="1" x14ac:dyDescent="0.25">
      <c r="A41" s="134"/>
      <c r="B41" s="25" t="s">
        <v>12</v>
      </c>
      <c r="C41" s="61">
        <f>+[4]yndhanur!$S$31</f>
        <v>689</v>
      </c>
      <c r="D41" s="84">
        <f>+[4]yndhanur!$T$31</f>
        <v>0</v>
      </c>
      <c r="E41" s="62">
        <f t="shared" si="8"/>
        <v>689</v>
      </c>
      <c r="F41" s="85">
        <f>+[4]yndhanur!$V$31</f>
        <v>689</v>
      </c>
      <c r="G41" s="63">
        <f t="shared" si="9"/>
        <v>0</v>
      </c>
      <c r="H41" s="26">
        <f t="shared" si="3"/>
        <v>100</v>
      </c>
      <c r="I41" s="15"/>
      <c r="J41" s="31"/>
    </row>
    <row r="42" spans="1:10" s="4" customFormat="1" ht="24.95" customHeight="1" thickBot="1" x14ac:dyDescent="0.25">
      <c r="A42" s="134"/>
      <c r="B42" s="25" t="s">
        <v>13</v>
      </c>
      <c r="C42" s="61">
        <f>+[4]yndhanur!$X$31</f>
        <v>400</v>
      </c>
      <c r="D42" s="84">
        <f>+[4]yndhanur!$Y$31</f>
        <v>0</v>
      </c>
      <c r="E42" s="62">
        <f t="shared" si="8"/>
        <v>400</v>
      </c>
      <c r="F42" s="85">
        <f>+[4]yndhanur!$AA$31</f>
        <v>400</v>
      </c>
      <c r="G42" s="63">
        <f t="shared" si="9"/>
        <v>0</v>
      </c>
      <c r="H42" s="26">
        <f t="shared" si="3"/>
        <v>100</v>
      </c>
      <c r="I42" s="15"/>
      <c r="J42" s="31"/>
    </row>
    <row r="43" spans="1:10" s="4" customFormat="1" ht="24.95" customHeight="1" thickBot="1" x14ac:dyDescent="0.25">
      <c r="A43" s="134"/>
      <c r="B43" s="25" t="s">
        <v>14</v>
      </c>
      <c r="C43" s="61">
        <f>+[4]yndhanur!$AC$31</f>
        <v>711</v>
      </c>
      <c r="D43" s="84">
        <f>+[4]yndhanur!$AD$31</f>
        <v>0</v>
      </c>
      <c r="E43" s="62">
        <f t="shared" si="8"/>
        <v>711</v>
      </c>
      <c r="F43" s="85">
        <f>+[4]yndhanur!$AF$31</f>
        <v>711</v>
      </c>
      <c r="G43" s="63">
        <f t="shared" si="9"/>
        <v>0</v>
      </c>
      <c r="H43" s="26">
        <f t="shared" si="3"/>
        <v>100</v>
      </c>
      <c r="I43" s="15"/>
      <c r="J43" s="31"/>
    </row>
    <row r="44" spans="1:10" s="4" customFormat="1" ht="24.95" customHeight="1" thickBot="1" x14ac:dyDescent="0.25">
      <c r="A44" s="134"/>
      <c r="B44" s="25" t="s">
        <v>15</v>
      </c>
      <c r="C44" s="61">
        <f>+[4]yndhanur!$AH$31</f>
        <v>694</v>
      </c>
      <c r="D44" s="84">
        <f>+[4]yndhanur!$AI$31</f>
        <v>0</v>
      </c>
      <c r="E44" s="62">
        <f t="shared" si="8"/>
        <v>694</v>
      </c>
      <c r="F44" s="85">
        <f>+[4]yndhanur!$AK$31</f>
        <v>694</v>
      </c>
      <c r="G44" s="63">
        <f t="shared" si="9"/>
        <v>0</v>
      </c>
      <c r="H44" s="26">
        <f t="shared" si="3"/>
        <v>100</v>
      </c>
      <c r="I44" s="15"/>
      <c r="J44" s="31"/>
    </row>
    <row r="45" spans="1:10" s="4" customFormat="1" ht="24.95" customHeight="1" thickBot="1" x14ac:dyDescent="0.25">
      <c r="A45" s="134"/>
      <c r="B45" s="25" t="s">
        <v>16</v>
      </c>
      <c r="C45" s="61">
        <f>+[4]yndhanur!$AM$31</f>
        <v>757</v>
      </c>
      <c r="D45" s="84">
        <f>+[4]yndhanur!$AN$31</f>
        <v>0</v>
      </c>
      <c r="E45" s="62">
        <f t="shared" si="8"/>
        <v>757</v>
      </c>
      <c r="F45" s="85">
        <f>+[4]yndhanur!$AP$31</f>
        <v>757</v>
      </c>
      <c r="G45" s="63">
        <f t="shared" si="9"/>
        <v>0</v>
      </c>
      <c r="H45" s="26">
        <f t="shared" si="3"/>
        <v>100</v>
      </c>
      <c r="I45" s="15"/>
      <c r="J45" s="31"/>
    </row>
    <row r="46" spans="1:10" s="4" customFormat="1" ht="24.95" customHeight="1" thickBot="1" x14ac:dyDescent="0.25">
      <c r="A46" s="134"/>
      <c r="B46" s="25" t="s">
        <v>17</v>
      </c>
      <c r="C46" s="61">
        <f>+[4]yndhanur!$AR$31</f>
        <v>811.6</v>
      </c>
      <c r="D46" s="84">
        <f>+[4]yndhanur!$AS$31</f>
        <v>0</v>
      </c>
      <c r="E46" s="62">
        <f t="shared" si="8"/>
        <v>811.6</v>
      </c>
      <c r="F46" s="85">
        <f>+[4]yndhanur!$AU$31</f>
        <v>811.2</v>
      </c>
      <c r="G46" s="63">
        <f t="shared" si="9"/>
        <v>0.39999999999997726</v>
      </c>
      <c r="H46" s="26">
        <f t="shared" si="3"/>
        <v>99.950714637752583</v>
      </c>
      <c r="I46" s="15"/>
      <c r="J46" s="31"/>
    </row>
    <row r="47" spans="1:10" s="4" customFormat="1" ht="24.95" customHeight="1" thickBot="1" x14ac:dyDescent="0.25">
      <c r="A47" s="134"/>
      <c r="B47" s="25" t="s">
        <v>18</v>
      </c>
      <c r="C47" s="61">
        <f>+[4]yndhanur!$AW$31</f>
        <v>779.9</v>
      </c>
      <c r="D47" s="84">
        <f>+[4]yndhanur!$AX$31</f>
        <v>0</v>
      </c>
      <c r="E47" s="62">
        <f t="shared" si="8"/>
        <v>779.9</v>
      </c>
      <c r="F47" s="85">
        <f>+[4]yndhanur!$AZ$31</f>
        <v>734.1</v>
      </c>
      <c r="G47" s="63">
        <f t="shared" si="9"/>
        <v>45.799999999999955</v>
      </c>
      <c r="H47" s="26">
        <f t="shared" si="3"/>
        <v>94.127452237466343</v>
      </c>
      <c r="I47" s="15"/>
      <c r="J47" s="31"/>
    </row>
    <row r="48" spans="1:10" s="4" customFormat="1" ht="24.95" customHeight="1" thickBot="1" x14ac:dyDescent="0.25">
      <c r="A48" s="136"/>
      <c r="B48" s="70" t="s">
        <v>19</v>
      </c>
      <c r="C48" s="35">
        <f>SUM(C38:C47)</f>
        <v>7004</v>
      </c>
      <c r="D48" s="36">
        <f>SUM(D38:D47)</f>
        <v>0</v>
      </c>
      <c r="E48" s="35">
        <f>SUM(E38:E47)</f>
        <v>7004</v>
      </c>
      <c r="F48" s="36">
        <f>SUM(F38:F47)</f>
        <v>6957.8</v>
      </c>
      <c r="G48" s="35">
        <f>SUM(G38:G47)</f>
        <v>46.199999999999932</v>
      </c>
      <c r="H48" s="71">
        <f t="shared" si="3"/>
        <v>99.340376927470018</v>
      </c>
      <c r="I48" s="17">
        <f>+F48*100/C48</f>
        <v>99.340376927470018</v>
      </c>
      <c r="J48" s="31"/>
    </row>
    <row r="49" spans="1:9" ht="30" customHeight="1" thickBot="1" x14ac:dyDescent="0.25">
      <c r="A49" s="18"/>
      <c r="B49" s="80" t="s">
        <v>24</v>
      </c>
      <c r="C49" s="81">
        <f>C15+C26+C37+C48</f>
        <v>23959.5</v>
      </c>
      <c r="D49" s="81">
        <f>D15+D26+D37+D48</f>
        <v>130</v>
      </c>
      <c r="E49" s="81">
        <f>E15+E26+E37+E48</f>
        <v>23829.5</v>
      </c>
      <c r="F49" s="81">
        <f>F15+F26+F37+F48</f>
        <v>23574.3</v>
      </c>
      <c r="G49" s="83">
        <f>G15+G26+G37+G48</f>
        <v>255.19999999999993</v>
      </c>
      <c r="H49" s="82">
        <f>+F49*100/E49</f>
        <v>98.929058519901801</v>
      </c>
      <c r="I49" s="10">
        <f>+F49*100/C49</f>
        <v>98.392286984285988</v>
      </c>
    </row>
    <row r="50" spans="1:9" x14ac:dyDescent="0.2">
      <c r="F50" s="1">
        <f>+F49/4</f>
        <v>5893.5749999999998</v>
      </c>
    </row>
  </sheetData>
  <sheetProtection selectLockedCells="1" selectUnlockedCells="1"/>
  <mergeCells count="6">
    <mergeCell ref="A38:A48"/>
    <mergeCell ref="A1:H1"/>
    <mergeCell ref="A2:H2"/>
    <mergeCell ref="A5:A15"/>
    <mergeCell ref="A16:A26"/>
    <mergeCell ref="A27:A37"/>
  </mergeCells>
  <printOptions horizontalCentered="1" verticalCentered="1"/>
  <pageMargins left="3.937007874015748E-2" right="3.937007874015748E-2" top="3.937007874015748E-2" bottom="3.937007874015748E-2" header="0.23622047244094491" footer="0.51181102362204722"/>
  <pageSetup paperSize="9" scale="80" firstPageNumber="0" orientation="portrait" r:id="rId1"/>
  <headerFooter alignWithMargins="0"/>
  <ignoredErrors>
    <ignoredError sqref="E37 G37 E26 G26 E15 G15 F48 F26 F37 F15 F5:F13 F16:F24 F27:F35 F38:F46" formula="1"/>
    <ignoredError sqref="H28 H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="80" zoomScaleNormal="80" workbookViewId="0">
      <pane xSplit="1" ySplit="4" topLeftCell="B41" activePane="bottomRight" state="frozen"/>
      <selection pane="topRight" activeCell="B1" sqref="B1"/>
      <selection pane="bottomLeft" activeCell="A76" sqref="A76"/>
      <selection pane="bottomRight" activeCell="A38" sqref="A38:A48"/>
    </sheetView>
  </sheetViews>
  <sheetFormatPr defaultRowHeight="15" x14ac:dyDescent="0.2"/>
  <cols>
    <col min="1" max="1" width="36.5703125" style="5" customWidth="1"/>
    <col min="2" max="2" width="17.7109375" style="1" customWidth="1"/>
    <col min="3" max="5" width="15.140625" style="1" customWidth="1"/>
    <col min="6" max="6" width="15.5703125" style="1" customWidth="1"/>
    <col min="7" max="7" width="16" style="1" customWidth="1"/>
    <col min="8" max="8" width="11.7109375" style="2" customWidth="1"/>
    <col min="9" max="9" width="8.42578125" style="1" hidden="1" customWidth="1"/>
    <col min="10" max="10" width="9.140625" style="29"/>
    <col min="11" max="16384" width="9.140625" style="1"/>
  </cols>
  <sheetData>
    <row r="1" spans="1:10" ht="21" customHeight="1" x14ac:dyDescent="0.2">
      <c r="A1" s="137" t="s">
        <v>0</v>
      </c>
      <c r="B1" s="137"/>
      <c r="C1" s="137"/>
      <c r="D1" s="137"/>
      <c r="E1" s="137"/>
      <c r="F1" s="137"/>
      <c r="G1" s="137"/>
      <c r="H1" s="137"/>
      <c r="I1" s="6"/>
    </row>
    <row r="2" spans="1:10" s="3" customFormat="1" ht="24.75" customHeight="1" x14ac:dyDescent="0.2">
      <c r="A2" s="138" t="s">
        <v>39</v>
      </c>
      <c r="B2" s="138"/>
      <c r="C2" s="138"/>
      <c r="D2" s="138"/>
      <c r="E2" s="138"/>
      <c r="F2" s="138"/>
      <c r="G2" s="138"/>
      <c r="H2" s="138"/>
      <c r="J2" s="30"/>
    </row>
    <row r="3" spans="1:10" s="3" customFormat="1" ht="24.75" customHeight="1" thickBot="1" x14ac:dyDescent="0.25">
      <c r="A3" s="19"/>
      <c r="B3" s="19"/>
      <c r="C3" s="19"/>
      <c r="D3" s="19"/>
      <c r="E3" s="19"/>
      <c r="F3" s="19"/>
      <c r="G3" s="19"/>
      <c r="H3" s="19"/>
      <c r="J3" s="30"/>
    </row>
    <row r="4" spans="1:10" s="3" customFormat="1" ht="26.25" thickBot="1" x14ac:dyDescent="0.25">
      <c r="A4" s="72" t="s">
        <v>1</v>
      </c>
      <c r="B4" s="73" t="s">
        <v>2</v>
      </c>
      <c r="C4" s="74" t="s">
        <v>3</v>
      </c>
      <c r="D4" s="75" t="s">
        <v>4</v>
      </c>
      <c r="E4" s="76" t="s">
        <v>5</v>
      </c>
      <c r="F4" s="77" t="s">
        <v>6</v>
      </c>
      <c r="G4" s="78" t="s">
        <v>7</v>
      </c>
      <c r="H4" s="79" t="s">
        <v>8</v>
      </c>
      <c r="J4" s="30"/>
    </row>
    <row r="5" spans="1:10" s="4" customFormat="1" ht="24.95" customHeight="1" thickBot="1" x14ac:dyDescent="0.25">
      <c r="A5" s="133" t="s">
        <v>20</v>
      </c>
      <c r="B5" s="25" t="s">
        <v>9</v>
      </c>
      <c r="C5" s="61">
        <f>+[1]yndhanur!$E$42</f>
        <v>1142</v>
      </c>
      <c r="D5" s="52">
        <f>+[1]yndhanur!$F$42</f>
        <v>0</v>
      </c>
      <c r="E5" s="62">
        <f>C5-D5</f>
        <v>1142</v>
      </c>
      <c r="F5" s="54">
        <f>+[1]yndhanur!$H$42</f>
        <v>1142</v>
      </c>
      <c r="G5" s="63">
        <f>E5-F5</f>
        <v>0</v>
      </c>
      <c r="H5" s="26">
        <f t="shared" ref="H5:H14" si="0">F5*100/E5</f>
        <v>100</v>
      </c>
      <c r="J5" s="31"/>
    </row>
    <row r="6" spans="1:10" s="4" customFormat="1" ht="24.95" customHeight="1" thickBot="1" x14ac:dyDescent="0.25">
      <c r="A6" s="134"/>
      <c r="B6" s="25" t="s">
        <v>10</v>
      </c>
      <c r="C6" s="61">
        <f>+[1]yndhanur!$J$42</f>
        <v>1094</v>
      </c>
      <c r="D6" s="52">
        <f>+[1]yndhanur!$K$42</f>
        <v>0</v>
      </c>
      <c r="E6" s="62">
        <f t="shared" ref="E6:E14" si="1">C6-D6</f>
        <v>1094</v>
      </c>
      <c r="F6" s="54">
        <f>+[1]yndhanur!$M$42</f>
        <v>1094</v>
      </c>
      <c r="G6" s="63">
        <f t="shared" ref="G6:G14" si="2">E6-F6</f>
        <v>0</v>
      </c>
      <c r="H6" s="26">
        <f t="shared" si="0"/>
        <v>100</v>
      </c>
      <c r="J6" s="31"/>
    </row>
    <row r="7" spans="1:10" s="4" customFormat="1" ht="24.95" customHeight="1" thickBot="1" x14ac:dyDescent="0.25">
      <c r="A7" s="134"/>
      <c r="B7" s="25" t="s">
        <v>11</v>
      </c>
      <c r="C7" s="61">
        <f>+[1]yndhanur!$O$42</f>
        <v>1059</v>
      </c>
      <c r="D7" s="52">
        <f>+[1]yndhanur!$P$42</f>
        <v>0</v>
      </c>
      <c r="E7" s="62">
        <f t="shared" si="1"/>
        <v>1059</v>
      </c>
      <c r="F7" s="54">
        <f>+[1]yndhanur!$R$42</f>
        <v>1059</v>
      </c>
      <c r="G7" s="63">
        <f t="shared" si="2"/>
        <v>0</v>
      </c>
      <c r="H7" s="26">
        <f t="shared" si="0"/>
        <v>100</v>
      </c>
      <c r="J7" s="31"/>
    </row>
    <row r="8" spans="1:10" s="4" customFormat="1" ht="24.95" customHeight="1" thickBot="1" x14ac:dyDescent="0.25">
      <c r="A8" s="134"/>
      <c r="B8" s="67" t="s">
        <v>12</v>
      </c>
      <c r="C8" s="61">
        <f>+[1]yndhanur!$T$42</f>
        <v>1002</v>
      </c>
      <c r="D8" s="52">
        <f>+[1]yndhanur!$U$42</f>
        <v>0</v>
      </c>
      <c r="E8" s="62">
        <f t="shared" si="1"/>
        <v>1002</v>
      </c>
      <c r="F8" s="54">
        <f>+[1]yndhanur!$W$42</f>
        <v>1002</v>
      </c>
      <c r="G8" s="63">
        <f t="shared" si="2"/>
        <v>0</v>
      </c>
      <c r="H8" s="68">
        <f t="shared" si="0"/>
        <v>100</v>
      </c>
      <c r="J8" s="31"/>
    </row>
    <row r="9" spans="1:10" s="4" customFormat="1" ht="24.95" customHeight="1" thickBot="1" x14ac:dyDescent="0.25">
      <c r="A9" s="134"/>
      <c r="B9" s="67" t="s">
        <v>13</v>
      </c>
      <c r="C9" s="61">
        <f>+[1]yndhanur!$Y$42</f>
        <v>910</v>
      </c>
      <c r="D9" s="52">
        <f>+[1]yndhanur!$AE$42</f>
        <v>0</v>
      </c>
      <c r="E9" s="62">
        <f t="shared" si="1"/>
        <v>910</v>
      </c>
      <c r="F9" s="54">
        <f>+[1]yndhanur!$AB$42</f>
        <v>910</v>
      </c>
      <c r="G9" s="63">
        <f t="shared" si="2"/>
        <v>0</v>
      </c>
      <c r="H9" s="68">
        <f t="shared" si="0"/>
        <v>100</v>
      </c>
      <c r="J9" s="31"/>
    </row>
    <row r="10" spans="1:10" s="4" customFormat="1" ht="24.95" customHeight="1" thickBot="1" x14ac:dyDescent="0.25">
      <c r="A10" s="134"/>
      <c r="B10" s="67" t="s">
        <v>14</v>
      </c>
      <c r="C10" s="61">
        <f>+[1]yndhanur!$AD$42</f>
        <v>921</v>
      </c>
      <c r="D10" s="52">
        <f>+[1]yndhanur!$AE$42</f>
        <v>0</v>
      </c>
      <c r="E10" s="62">
        <f t="shared" si="1"/>
        <v>921</v>
      </c>
      <c r="F10" s="54">
        <f>+[1]yndhanur!$AG$42</f>
        <v>921</v>
      </c>
      <c r="G10" s="63">
        <f t="shared" si="2"/>
        <v>0</v>
      </c>
      <c r="H10" s="68">
        <f t="shared" si="0"/>
        <v>100</v>
      </c>
      <c r="J10" s="31"/>
    </row>
    <row r="11" spans="1:10" s="4" customFormat="1" ht="24.95" customHeight="1" thickBot="1" x14ac:dyDescent="0.25">
      <c r="A11" s="134"/>
      <c r="B11" s="25" t="s">
        <v>15</v>
      </c>
      <c r="C11" s="61">
        <f>+[1]yndhanur!$AI$42</f>
        <v>865</v>
      </c>
      <c r="D11" s="52">
        <f>+[1]yndhanur!$AJ$42</f>
        <v>0</v>
      </c>
      <c r="E11" s="62">
        <f t="shared" si="1"/>
        <v>865</v>
      </c>
      <c r="F11" s="54">
        <f>+[1]yndhanur!$AL$42</f>
        <v>855</v>
      </c>
      <c r="G11" s="63">
        <f t="shared" si="2"/>
        <v>10</v>
      </c>
      <c r="H11" s="26">
        <f t="shared" si="0"/>
        <v>98.843930635838149</v>
      </c>
      <c r="J11" s="31"/>
    </row>
    <row r="12" spans="1:10" s="4" customFormat="1" ht="24.95" customHeight="1" thickBot="1" x14ac:dyDescent="0.25">
      <c r="A12" s="134"/>
      <c r="B12" s="64" t="s">
        <v>16</v>
      </c>
      <c r="C12" s="61">
        <f>+[1]yndhanur!$AN$42</f>
        <v>851</v>
      </c>
      <c r="D12" s="52">
        <f>+[1]yndhanur!$AO$42</f>
        <v>0</v>
      </c>
      <c r="E12" s="62">
        <f t="shared" si="1"/>
        <v>851</v>
      </c>
      <c r="F12" s="54">
        <f>+[1]yndhanur!$AQ$42</f>
        <v>841</v>
      </c>
      <c r="G12" s="63">
        <f t="shared" si="2"/>
        <v>10</v>
      </c>
      <c r="H12" s="69">
        <f t="shared" si="0"/>
        <v>98.824911868390132</v>
      </c>
      <c r="J12" s="31"/>
    </row>
    <row r="13" spans="1:10" s="4" customFormat="1" ht="24.95" customHeight="1" thickBot="1" x14ac:dyDescent="0.25">
      <c r="A13" s="134"/>
      <c r="B13" s="64" t="s">
        <v>17</v>
      </c>
      <c r="C13" s="61">
        <f>+[1]yndhanur!$AS$42</f>
        <v>870</v>
      </c>
      <c r="D13" s="52">
        <f>+[1]yndhanur!$AT$42</f>
        <v>0</v>
      </c>
      <c r="E13" s="62">
        <f t="shared" si="1"/>
        <v>870</v>
      </c>
      <c r="F13" s="54">
        <f>+[1]yndhanur!$AV$42</f>
        <v>860</v>
      </c>
      <c r="G13" s="63">
        <f t="shared" si="2"/>
        <v>10</v>
      </c>
      <c r="H13" s="69">
        <f t="shared" si="0"/>
        <v>98.850574712643677</v>
      </c>
      <c r="J13" s="31"/>
    </row>
    <row r="14" spans="1:10" s="4" customFormat="1" ht="24.95" customHeight="1" thickBot="1" x14ac:dyDescent="0.25">
      <c r="A14" s="134"/>
      <c r="B14" s="64" t="s">
        <v>18</v>
      </c>
      <c r="C14" s="61">
        <f>+[1]yndhanur!$AX$42</f>
        <v>33</v>
      </c>
      <c r="D14" s="52">
        <f>+[1]yndhanur!$AY$42</f>
        <v>0</v>
      </c>
      <c r="E14" s="62">
        <f t="shared" si="1"/>
        <v>33</v>
      </c>
      <c r="F14" s="54">
        <f>+[1]yndhanur!$BA$42</f>
        <v>20</v>
      </c>
      <c r="G14" s="63">
        <f t="shared" si="2"/>
        <v>13</v>
      </c>
      <c r="H14" s="69">
        <f t="shared" si="0"/>
        <v>60.606060606060609</v>
      </c>
      <c r="J14" s="31"/>
    </row>
    <row r="15" spans="1:10" s="4" customFormat="1" ht="24.95" customHeight="1" thickBot="1" x14ac:dyDescent="0.25">
      <c r="A15" s="136"/>
      <c r="B15" s="70" t="s">
        <v>19</v>
      </c>
      <c r="C15" s="35">
        <f>SUM(C5:C14)</f>
        <v>8747</v>
      </c>
      <c r="D15" s="35">
        <f>SUM(D5:D14)</f>
        <v>0</v>
      </c>
      <c r="E15" s="35">
        <f>SUM(E5:E14)</f>
        <v>8747</v>
      </c>
      <c r="F15" s="35">
        <f>SUM(F5:F14)</f>
        <v>8704</v>
      </c>
      <c r="G15" s="35">
        <f>SUM(G5:G14)</f>
        <v>43</v>
      </c>
      <c r="H15" s="71">
        <f>F15*100/E15</f>
        <v>99.508402880987774</v>
      </c>
      <c r="I15" s="37">
        <f>+F15*100/C15</f>
        <v>99.508402880987774</v>
      </c>
      <c r="J15" s="31"/>
    </row>
    <row r="16" spans="1:10" s="4" customFormat="1" ht="24.95" customHeight="1" thickBot="1" x14ac:dyDescent="0.25">
      <c r="A16" s="133" t="s">
        <v>21</v>
      </c>
      <c r="B16" s="65" t="s">
        <v>9</v>
      </c>
      <c r="C16" s="61">
        <f>+[9]yndhanur!$E$33</f>
        <v>988</v>
      </c>
      <c r="D16" s="52">
        <f>+[9]yndhanur!$F$33</f>
        <v>0</v>
      </c>
      <c r="E16" s="62">
        <f>C16-D16</f>
        <v>988</v>
      </c>
      <c r="F16" s="54">
        <f>+[9]yndhanur!$H$33</f>
        <v>988</v>
      </c>
      <c r="G16" s="63">
        <f>E16-F16</f>
        <v>0</v>
      </c>
      <c r="H16" s="66">
        <f t="shared" ref="H16:H48" si="3">F16*100/E16</f>
        <v>100</v>
      </c>
      <c r="J16" s="31"/>
    </row>
    <row r="17" spans="1:10" s="4" customFormat="1" ht="24.95" customHeight="1" thickBot="1" x14ac:dyDescent="0.25">
      <c r="A17" s="134"/>
      <c r="B17" s="21" t="s">
        <v>10</v>
      </c>
      <c r="C17" s="61">
        <f>+[9]yndhanur!$J$33</f>
        <v>944</v>
      </c>
      <c r="D17" s="52">
        <f>+[9]yndhanur!$K$33</f>
        <v>0</v>
      </c>
      <c r="E17" s="62">
        <f t="shared" ref="E17:E25" si="4">C17-D17</f>
        <v>944</v>
      </c>
      <c r="F17" s="54">
        <f>+[9]yndhanur!$M$33</f>
        <v>944</v>
      </c>
      <c r="G17" s="63">
        <f t="shared" ref="G17:G25" si="5">E17-F17</f>
        <v>0</v>
      </c>
      <c r="H17" s="22">
        <f t="shared" si="3"/>
        <v>100</v>
      </c>
      <c r="J17" s="31"/>
    </row>
    <row r="18" spans="1:10" s="4" customFormat="1" ht="24.95" customHeight="1" thickBot="1" x14ac:dyDescent="0.25">
      <c r="A18" s="134"/>
      <c r="B18" s="65" t="s">
        <v>11</v>
      </c>
      <c r="C18" s="61">
        <f>+[9]yndhanur!$O$33</f>
        <v>925</v>
      </c>
      <c r="D18" s="52">
        <f>+[9]yndhanur!$P$33</f>
        <v>0</v>
      </c>
      <c r="E18" s="62">
        <f t="shared" si="4"/>
        <v>925</v>
      </c>
      <c r="F18" s="54">
        <f>+[9]yndhanur!$R$33</f>
        <v>925</v>
      </c>
      <c r="G18" s="63">
        <f t="shared" si="5"/>
        <v>0</v>
      </c>
      <c r="H18" s="66">
        <f t="shared" si="3"/>
        <v>100</v>
      </c>
      <c r="J18" s="31"/>
    </row>
    <row r="19" spans="1:10" s="4" customFormat="1" ht="24.95" customHeight="1" thickBot="1" x14ac:dyDescent="0.25">
      <c r="A19" s="134"/>
      <c r="B19" s="67" t="s">
        <v>12</v>
      </c>
      <c r="C19" s="61">
        <f>+[9]yndhanur!$T$33</f>
        <v>912</v>
      </c>
      <c r="D19" s="52">
        <f>+[9]yndhanur!$U$33</f>
        <v>0</v>
      </c>
      <c r="E19" s="62">
        <f t="shared" si="4"/>
        <v>912</v>
      </c>
      <c r="F19" s="54">
        <f>+[9]yndhanur!$W$33</f>
        <v>912</v>
      </c>
      <c r="G19" s="63">
        <f t="shared" si="5"/>
        <v>0</v>
      </c>
      <c r="H19" s="68">
        <f t="shared" si="3"/>
        <v>100</v>
      </c>
      <c r="J19" s="31"/>
    </row>
    <row r="20" spans="1:10" s="4" customFormat="1" ht="24.95" customHeight="1" thickBot="1" x14ac:dyDescent="0.25">
      <c r="A20" s="134"/>
      <c r="B20" s="67" t="s">
        <v>13</v>
      </c>
      <c r="C20" s="61">
        <f>+[9]yndhanur!$Y$33</f>
        <v>787</v>
      </c>
      <c r="D20" s="52">
        <f>+[9]yndhanur!$Z$33</f>
        <v>0</v>
      </c>
      <c r="E20" s="62">
        <f t="shared" si="4"/>
        <v>787</v>
      </c>
      <c r="F20" s="54">
        <f>+[9]yndhanur!$AB$33</f>
        <v>787</v>
      </c>
      <c r="G20" s="63">
        <f t="shared" si="5"/>
        <v>0</v>
      </c>
      <c r="H20" s="68">
        <f t="shared" si="3"/>
        <v>100</v>
      </c>
      <c r="J20" s="31"/>
    </row>
    <row r="21" spans="1:10" s="4" customFormat="1" ht="24.95" customHeight="1" thickBot="1" x14ac:dyDescent="0.25">
      <c r="A21" s="134"/>
      <c r="B21" s="25" t="s">
        <v>14</v>
      </c>
      <c r="C21" s="61">
        <f>+[9]yndhanur!$AD$33</f>
        <v>923</v>
      </c>
      <c r="D21" s="52">
        <f>+[9]yndhanur!$AE$33</f>
        <v>0</v>
      </c>
      <c r="E21" s="62">
        <f t="shared" si="4"/>
        <v>923</v>
      </c>
      <c r="F21" s="54">
        <f>+[9]yndhanur!$AG$33</f>
        <v>923</v>
      </c>
      <c r="G21" s="63">
        <f t="shared" si="5"/>
        <v>0</v>
      </c>
      <c r="H21" s="68">
        <f t="shared" si="3"/>
        <v>100</v>
      </c>
      <c r="J21" s="31"/>
    </row>
    <row r="22" spans="1:10" s="4" customFormat="1" ht="24" customHeight="1" thickBot="1" x14ac:dyDescent="0.25">
      <c r="A22" s="134"/>
      <c r="B22" s="64" t="s">
        <v>15</v>
      </c>
      <c r="C22" s="61">
        <f>+[9]yndhanur!$AI$33</f>
        <v>852</v>
      </c>
      <c r="D22" s="52">
        <f>+[9]yndhanur!$AJ$33</f>
        <v>0</v>
      </c>
      <c r="E22" s="62">
        <f t="shared" si="4"/>
        <v>852</v>
      </c>
      <c r="F22" s="54">
        <f>+[9]yndhanur!$AL$33</f>
        <v>826</v>
      </c>
      <c r="G22" s="63">
        <f t="shared" si="5"/>
        <v>26</v>
      </c>
      <c r="H22" s="68">
        <f t="shared" si="3"/>
        <v>96.948356807511743</v>
      </c>
      <c r="J22" s="31"/>
    </row>
    <row r="23" spans="1:10" s="4" customFormat="1" ht="24.95" customHeight="1" thickBot="1" x14ac:dyDescent="0.25">
      <c r="A23" s="134"/>
      <c r="B23" s="64" t="s">
        <v>16</v>
      </c>
      <c r="C23" s="61">
        <f>+[9]yndhanur!$AN$33</f>
        <v>803</v>
      </c>
      <c r="D23" s="52">
        <f>+[9]yndhanur!$AO$33</f>
        <v>0</v>
      </c>
      <c r="E23" s="62">
        <f t="shared" si="4"/>
        <v>803</v>
      </c>
      <c r="F23" s="54">
        <f>+[9]yndhanur!$AQ$33</f>
        <v>772</v>
      </c>
      <c r="G23" s="63">
        <f t="shared" si="5"/>
        <v>31</v>
      </c>
      <c r="H23" s="68">
        <f t="shared" si="3"/>
        <v>96.139476961394763</v>
      </c>
      <c r="J23" s="31"/>
    </row>
    <row r="24" spans="1:10" s="4" customFormat="1" ht="24.95" customHeight="1" thickBot="1" x14ac:dyDescent="0.25">
      <c r="A24" s="134"/>
      <c r="B24" s="64" t="s">
        <v>17</v>
      </c>
      <c r="C24" s="61">
        <f>+[9]yndhanur!$AS$33</f>
        <v>761</v>
      </c>
      <c r="D24" s="52">
        <f>+[9]yndhanur!$AT$33</f>
        <v>0</v>
      </c>
      <c r="E24" s="62">
        <f t="shared" si="4"/>
        <v>761</v>
      </c>
      <c r="F24" s="54">
        <f>+[9]yndhanur!$AV$33</f>
        <v>680</v>
      </c>
      <c r="G24" s="63">
        <f t="shared" si="5"/>
        <v>81</v>
      </c>
      <c r="H24" s="68">
        <f t="shared" si="3"/>
        <v>89.356110381077528</v>
      </c>
      <c r="J24" s="31"/>
    </row>
    <row r="25" spans="1:10" s="4" customFormat="1" ht="24.95" customHeight="1" thickBot="1" x14ac:dyDescent="0.25">
      <c r="A25" s="134"/>
      <c r="B25" s="64" t="s">
        <v>18</v>
      </c>
      <c r="C25" s="61">
        <f>+[9]yndhanur!$AX$33</f>
        <v>71</v>
      </c>
      <c r="D25" s="52">
        <f>+[9]yndhanur!$AY$33</f>
        <v>0</v>
      </c>
      <c r="E25" s="62">
        <f t="shared" si="4"/>
        <v>71</v>
      </c>
      <c r="F25" s="54">
        <f>+[9]yndhanur!$BA$33</f>
        <v>32</v>
      </c>
      <c r="G25" s="63">
        <f t="shared" si="5"/>
        <v>39</v>
      </c>
      <c r="H25" s="68">
        <f t="shared" si="3"/>
        <v>45.070422535211264</v>
      </c>
      <c r="J25" s="31"/>
    </row>
    <row r="26" spans="1:10" s="4" customFormat="1" ht="24.95" customHeight="1" thickBot="1" x14ac:dyDescent="0.25">
      <c r="A26" s="136"/>
      <c r="B26" s="33" t="s">
        <v>19</v>
      </c>
      <c r="C26" s="35">
        <f>SUM(C16:C25)</f>
        <v>7966</v>
      </c>
      <c r="D26" s="35">
        <f>SUM(D16:D25)</f>
        <v>0</v>
      </c>
      <c r="E26" s="35">
        <f>SUM(E16:E25)</f>
        <v>7966</v>
      </c>
      <c r="F26" s="35">
        <f>SUM(F16:F25)</f>
        <v>7789</v>
      </c>
      <c r="G26" s="35">
        <f>SUM(G16:G25)</f>
        <v>177</v>
      </c>
      <c r="H26" s="37">
        <f t="shared" si="3"/>
        <v>97.778056741149882</v>
      </c>
      <c r="I26" s="37">
        <f>+F26*100/C26</f>
        <v>97.778056741149882</v>
      </c>
      <c r="J26" s="31"/>
    </row>
    <row r="27" spans="1:10" s="4" customFormat="1" ht="24.95" customHeight="1" thickBot="1" x14ac:dyDescent="0.25">
      <c r="A27" s="133" t="s">
        <v>26</v>
      </c>
      <c r="B27" s="25" t="s">
        <v>9</v>
      </c>
      <c r="C27" s="61">
        <f>+[10]yndhanur!$E$38</f>
        <v>381</v>
      </c>
      <c r="D27" s="61">
        <f>+[10]yndhanur!$F$38</f>
        <v>0</v>
      </c>
      <c r="E27" s="61">
        <f>+C27-D27</f>
        <v>381</v>
      </c>
      <c r="F27" s="61">
        <f>+[10]yndhanur!$H$38</f>
        <v>381</v>
      </c>
      <c r="G27" s="61">
        <f>+E27-F27</f>
        <v>0</v>
      </c>
      <c r="H27" s="26">
        <f t="shared" si="3"/>
        <v>100</v>
      </c>
      <c r="J27" s="31"/>
    </row>
    <row r="28" spans="1:10" s="4" customFormat="1" ht="24.95" customHeight="1" thickBot="1" x14ac:dyDescent="0.25">
      <c r="A28" s="134"/>
      <c r="B28" s="65" t="s">
        <v>10</v>
      </c>
      <c r="C28" s="61">
        <f>+[10]yndhanur!$J$38</f>
        <v>345</v>
      </c>
      <c r="D28" s="61">
        <f>+[10]yndhanur!$F$38</f>
        <v>0</v>
      </c>
      <c r="E28" s="61">
        <f t="shared" ref="E28:E36" si="6">+C28-D28</f>
        <v>345</v>
      </c>
      <c r="F28" s="61">
        <f>+[10]yndhanur!$M$38</f>
        <v>345</v>
      </c>
      <c r="G28" s="61">
        <f t="shared" ref="G28:G36" si="7">+E28-F28</f>
        <v>0</v>
      </c>
      <c r="H28" s="22">
        <f t="shared" si="3"/>
        <v>100</v>
      </c>
      <c r="J28" s="31"/>
    </row>
    <row r="29" spans="1:10" s="4" customFormat="1" ht="24.95" customHeight="1" thickBot="1" x14ac:dyDescent="0.25">
      <c r="A29" s="134"/>
      <c r="B29" s="67" t="s">
        <v>11</v>
      </c>
      <c r="C29" s="61">
        <f>+[10]yndhanur!$O$38</f>
        <v>337</v>
      </c>
      <c r="D29" s="61">
        <f>+[10]yndhanur!$P$38</f>
        <v>0</v>
      </c>
      <c r="E29" s="61">
        <f t="shared" si="6"/>
        <v>337</v>
      </c>
      <c r="F29" s="61">
        <f>+[10]yndhanur!$R$38</f>
        <v>329</v>
      </c>
      <c r="G29" s="61">
        <f t="shared" si="7"/>
        <v>8</v>
      </c>
      <c r="H29" s="66">
        <f t="shared" si="3"/>
        <v>97.626112759643917</v>
      </c>
      <c r="J29" s="31"/>
    </row>
    <row r="30" spans="1:10" s="4" customFormat="1" ht="24.95" customHeight="1" thickBot="1" x14ac:dyDescent="0.25">
      <c r="A30" s="134"/>
      <c r="B30" s="21" t="s">
        <v>12</v>
      </c>
      <c r="C30" s="61">
        <f>+[10]yndhanur!$T$38</f>
        <v>299</v>
      </c>
      <c r="D30" s="61">
        <f>+[10]yndhanur!$U$38</f>
        <v>0</v>
      </c>
      <c r="E30" s="61">
        <f t="shared" si="6"/>
        <v>299</v>
      </c>
      <c r="F30" s="61">
        <f>+[10]yndhanur!$W$38</f>
        <v>291</v>
      </c>
      <c r="G30" s="61">
        <f t="shared" si="7"/>
        <v>8</v>
      </c>
      <c r="H30" s="68">
        <f t="shared" si="3"/>
        <v>97.324414715719058</v>
      </c>
      <c r="J30" s="31"/>
    </row>
    <row r="31" spans="1:10" s="4" customFormat="1" ht="24.95" customHeight="1" thickBot="1" x14ac:dyDescent="0.25">
      <c r="A31" s="134"/>
      <c r="B31" s="64" t="s">
        <v>13</v>
      </c>
      <c r="C31" s="61">
        <f>+[10]yndhanur!$Y$38</f>
        <v>251</v>
      </c>
      <c r="D31" s="61">
        <f>+[10]yndhanur!$Z$38</f>
        <v>0</v>
      </c>
      <c r="E31" s="61">
        <f t="shared" si="6"/>
        <v>251</v>
      </c>
      <c r="F31" s="61">
        <f>+[10]yndhanur!$AB$38</f>
        <v>243</v>
      </c>
      <c r="G31" s="61">
        <f t="shared" si="7"/>
        <v>8</v>
      </c>
      <c r="H31" s="68">
        <f t="shared" si="3"/>
        <v>96.812749003984067</v>
      </c>
      <c r="J31" s="31"/>
    </row>
    <row r="32" spans="1:10" s="4" customFormat="1" ht="24.95" customHeight="1" thickBot="1" x14ac:dyDescent="0.25">
      <c r="A32" s="134"/>
      <c r="B32" s="64" t="s">
        <v>14</v>
      </c>
      <c r="C32" s="61">
        <f>+[10]yndhanur!$AD$38</f>
        <v>343</v>
      </c>
      <c r="D32" s="61">
        <f>+[10]yndhanur!$AE$38</f>
        <v>0</v>
      </c>
      <c r="E32" s="61">
        <f t="shared" si="6"/>
        <v>343</v>
      </c>
      <c r="F32" s="61">
        <f>+[10]yndhanur!$AG$38</f>
        <v>331</v>
      </c>
      <c r="G32" s="61">
        <f t="shared" si="7"/>
        <v>12</v>
      </c>
      <c r="H32" s="68">
        <f t="shared" si="3"/>
        <v>96.501457725947517</v>
      </c>
      <c r="J32" s="31"/>
    </row>
    <row r="33" spans="1:10" s="4" customFormat="1" ht="24.95" customHeight="1" thickBot="1" x14ac:dyDescent="0.25">
      <c r="A33" s="134"/>
      <c r="B33" s="64" t="s">
        <v>15</v>
      </c>
      <c r="C33" s="61">
        <f>+[10]yndhanur!$AI$38</f>
        <v>314</v>
      </c>
      <c r="D33" s="61">
        <f>+[10]yndhanur!$AJ$38</f>
        <v>0</v>
      </c>
      <c r="E33" s="61">
        <f t="shared" si="6"/>
        <v>314</v>
      </c>
      <c r="F33" s="61">
        <f>+[10]yndhanur!$AL$38</f>
        <v>312</v>
      </c>
      <c r="G33" s="61">
        <f t="shared" si="7"/>
        <v>2</v>
      </c>
      <c r="H33" s="68">
        <f t="shared" si="3"/>
        <v>99.363057324840767</v>
      </c>
      <c r="J33" s="31"/>
    </row>
    <row r="34" spans="1:10" s="4" customFormat="1" ht="24.95" customHeight="1" thickBot="1" x14ac:dyDescent="0.25">
      <c r="A34" s="134"/>
      <c r="B34" s="64" t="s">
        <v>16</v>
      </c>
      <c r="C34" s="61">
        <f>+[10]yndhanur!$AN$38</f>
        <v>304</v>
      </c>
      <c r="D34" s="61">
        <f>+[10]yndhanur!$AO$38</f>
        <v>0</v>
      </c>
      <c r="E34" s="61">
        <f t="shared" si="6"/>
        <v>304</v>
      </c>
      <c r="F34" s="61">
        <f>+[10]yndhanur!$AQ$38</f>
        <v>301</v>
      </c>
      <c r="G34" s="61">
        <f t="shared" si="7"/>
        <v>3</v>
      </c>
      <c r="H34" s="68">
        <f t="shared" si="3"/>
        <v>99.013157894736835</v>
      </c>
      <c r="J34" s="31"/>
    </row>
    <row r="35" spans="1:10" s="4" customFormat="1" ht="24.95" customHeight="1" thickBot="1" x14ac:dyDescent="0.25">
      <c r="A35" s="134"/>
      <c r="B35" s="64" t="s">
        <v>17</v>
      </c>
      <c r="C35" s="61">
        <f>+[10]yndhanur!$AS$38</f>
        <v>273</v>
      </c>
      <c r="D35" s="61">
        <f>+[10]yndhanur!$AT$38</f>
        <v>0</v>
      </c>
      <c r="E35" s="61">
        <f t="shared" si="6"/>
        <v>273</v>
      </c>
      <c r="F35" s="61">
        <f>+[10]yndhanur!$AV$38</f>
        <v>237</v>
      </c>
      <c r="G35" s="61">
        <f t="shared" si="7"/>
        <v>36</v>
      </c>
      <c r="H35" s="68">
        <f t="shared" si="3"/>
        <v>86.813186813186817</v>
      </c>
      <c r="J35" s="31"/>
    </row>
    <row r="36" spans="1:10" s="4" customFormat="1" ht="24.95" customHeight="1" thickBot="1" x14ac:dyDescent="0.25">
      <c r="A36" s="134"/>
      <c r="B36" s="64" t="s">
        <v>18</v>
      </c>
      <c r="C36" s="61">
        <f>+[10]yndhanur!$AX$38</f>
        <v>0</v>
      </c>
      <c r="D36" s="61">
        <f>+[10]yndhanur!$AY$38</f>
        <v>0</v>
      </c>
      <c r="E36" s="61">
        <f t="shared" si="6"/>
        <v>0</v>
      </c>
      <c r="F36" s="61">
        <f>+[10]yndhanur!$BA$38</f>
        <v>0</v>
      </c>
      <c r="G36" s="61">
        <f t="shared" si="7"/>
        <v>0</v>
      </c>
      <c r="H36" s="68" t="e">
        <f t="shared" si="3"/>
        <v>#DIV/0!</v>
      </c>
      <c r="J36" s="31"/>
    </row>
    <row r="37" spans="1:10" s="4" customFormat="1" ht="24.95" customHeight="1" thickBot="1" x14ac:dyDescent="0.25">
      <c r="A37" s="136"/>
      <c r="B37" s="33" t="s">
        <v>19</v>
      </c>
      <c r="C37" s="35">
        <f>SUM(C27:C36)</f>
        <v>2847</v>
      </c>
      <c r="D37" s="35">
        <f>SUM(D27:D36)</f>
        <v>0</v>
      </c>
      <c r="E37" s="35">
        <f>SUM(E27:E36)</f>
        <v>2847</v>
      </c>
      <c r="F37" s="35">
        <f>SUM(F27:F36)</f>
        <v>2770</v>
      </c>
      <c r="G37" s="35">
        <f>SUM(G27:G36)</f>
        <v>77</v>
      </c>
      <c r="H37" s="37">
        <f t="shared" si="3"/>
        <v>97.295398665261672</v>
      </c>
      <c r="I37" s="37">
        <f>+F37*100/C37</f>
        <v>97.295398665261672</v>
      </c>
      <c r="J37" s="31"/>
    </row>
    <row r="38" spans="1:10" s="4" customFormat="1" ht="24.95" customHeight="1" thickBot="1" x14ac:dyDescent="0.25">
      <c r="A38" s="133" t="s">
        <v>27</v>
      </c>
      <c r="B38" s="25" t="s">
        <v>9</v>
      </c>
      <c r="C38" s="61">
        <f>+[4]yndhanur!$D$43</f>
        <v>295</v>
      </c>
      <c r="D38" s="52">
        <f>+[4]yndhanur!$E$43</f>
        <v>0</v>
      </c>
      <c r="E38" s="62">
        <f>C38-D38</f>
        <v>295</v>
      </c>
      <c r="F38" s="54">
        <f>+[4]yndhanur!$G$43</f>
        <v>295</v>
      </c>
      <c r="G38" s="63">
        <f>E38-F38</f>
        <v>0</v>
      </c>
      <c r="H38" s="26">
        <f t="shared" si="3"/>
        <v>100</v>
      </c>
      <c r="J38" s="31"/>
    </row>
    <row r="39" spans="1:10" s="4" customFormat="1" ht="24.95" customHeight="1" thickBot="1" x14ac:dyDescent="0.25">
      <c r="A39" s="134"/>
      <c r="B39" s="64" t="s">
        <v>10</v>
      </c>
      <c r="C39" s="61">
        <f>+[4]yndhanur!$I$43</f>
        <v>302</v>
      </c>
      <c r="D39" s="52">
        <f>+[4]yndhanur!$J$43</f>
        <v>0</v>
      </c>
      <c r="E39" s="62">
        <f t="shared" ref="E39:E47" si="8">C39-D39</f>
        <v>302</v>
      </c>
      <c r="F39" s="54">
        <f>+[4]yndhanur!$L$43</f>
        <v>302</v>
      </c>
      <c r="G39" s="63">
        <f t="shared" ref="G39:G47" si="9">E39-F39</f>
        <v>0</v>
      </c>
      <c r="H39" s="68">
        <f t="shared" si="3"/>
        <v>100</v>
      </c>
      <c r="J39" s="31"/>
    </row>
    <row r="40" spans="1:10" s="4" customFormat="1" ht="24.95" customHeight="1" thickBot="1" x14ac:dyDescent="0.25">
      <c r="A40" s="134"/>
      <c r="B40" s="64" t="s">
        <v>11</v>
      </c>
      <c r="C40" s="61">
        <f>+[4]yndhanur!$N$43</f>
        <v>274</v>
      </c>
      <c r="D40" s="52">
        <f>+[4]yndhanur!$O$43</f>
        <v>0</v>
      </c>
      <c r="E40" s="62">
        <f t="shared" si="8"/>
        <v>274</v>
      </c>
      <c r="F40" s="54">
        <f>+[4]yndhanur!$Q$43</f>
        <v>274</v>
      </c>
      <c r="G40" s="63">
        <f t="shared" si="9"/>
        <v>0</v>
      </c>
      <c r="H40" s="68">
        <f t="shared" si="3"/>
        <v>100</v>
      </c>
      <c r="J40" s="31"/>
    </row>
    <row r="41" spans="1:10" s="4" customFormat="1" ht="24.95" customHeight="1" thickBot="1" x14ac:dyDescent="0.25">
      <c r="A41" s="134"/>
      <c r="B41" s="64" t="s">
        <v>12</v>
      </c>
      <c r="C41" s="61">
        <f>+[4]yndhanur!$S$43</f>
        <v>274</v>
      </c>
      <c r="D41" s="52">
        <f>+[4]yndhanur!$T$43</f>
        <v>0</v>
      </c>
      <c r="E41" s="62">
        <f t="shared" si="8"/>
        <v>274</v>
      </c>
      <c r="F41" s="54">
        <f>+[4]yndhanur!$V$43</f>
        <v>274</v>
      </c>
      <c r="G41" s="63">
        <f t="shared" si="9"/>
        <v>0</v>
      </c>
      <c r="H41" s="68">
        <f t="shared" si="3"/>
        <v>100</v>
      </c>
      <c r="J41" s="31"/>
    </row>
    <row r="42" spans="1:10" s="4" customFormat="1" ht="24.95" customHeight="1" thickBot="1" x14ac:dyDescent="0.25">
      <c r="A42" s="134"/>
      <c r="B42" s="64" t="s">
        <v>13</v>
      </c>
      <c r="C42" s="61">
        <f>+[4]yndhanur!$X$43</f>
        <v>240</v>
      </c>
      <c r="D42" s="52">
        <f>+[4]yndhanur!$Y$43</f>
        <v>0</v>
      </c>
      <c r="E42" s="62">
        <f t="shared" si="8"/>
        <v>240</v>
      </c>
      <c r="F42" s="54">
        <f>+[4]yndhanur!$AA$43</f>
        <v>240</v>
      </c>
      <c r="G42" s="63">
        <f t="shared" si="9"/>
        <v>0</v>
      </c>
      <c r="H42" s="68">
        <f t="shared" si="3"/>
        <v>100</v>
      </c>
      <c r="J42" s="31"/>
    </row>
    <row r="43" spans="1:10" s="4" customFormat="1" ht="24.95" customHeight="1" thickBot="1" x14ac:dyDescent="0.25">
      <c r="A43" s="134"/>
      <c r="B43" s="64" t="s">
        <v>14</v>
      </c>
      <c r="C43" s="61">
        <f>+[4]yndhanur!$AC$43</f>
        <v>240</v>
      </c>
      <c r="D43" s="52">
        <f>+[4]yndhanur!$AD$43</f>
        <v>0</v>
      </c>
      <c r="E43" s="62">
        <f t="shared" si="8"/>
        <v>240</v>
      </c>
      <c r="F43" s="54">
        <f>+[4]yndhanur!$AF$43</f>
        <v>240</v>
      </c>
      <c r="G43" s="63">
        <f t="shared" si="9"/>
        <v>0</v>
      </c>
      <c r="H43" s="68">
        <f t="shared" si="3"/>
        <v>100</v>
      </c>
      <c r="J43" s="31"/>
    </row>
    <row r="44" spans="1:10" s="4" customFormat="1" ht="24.95" customHeight="1" thickBot="1" x14ac:dyDescent="0.25">
      <c r="A44" s="134"/>
      <c r="B44" s="64" t="s">
        <v>15</v>
      </c>
      <c r="C44" s="61">
        <f>+[4]yndhanur!$AH$43</f>
        <v>240</v>
      </c>
      <c r="D44" s="52">
        <f>+[4]yndhanur!$AI$43</f>
        <v>0</v>
      </c>
      <c r="E44" s="62">
        <f t="shared" si="8"/>
        <v>240</v>
      </c>
      <c r="F44" s="54">
        <f>+[4]yndhanur!$AK$43</f>
        <v>240</v>
      </c>
      <c r="G44" s="63">
        <f t="shared" si="9"/>
        <v>0</v>
      </c>
      <c r="H44" s="68">
        <f t="shared" si="3"/>
        <v>100</v>
      </c>
      <c r="J44" s="31"/>
    </row>
    <row r="45" spans="1:10" s="4" customFormat="1" ht="24.95" customHeight="1" thickBot="1" x14ac:dyDescent="0.25">
      <c r="A45" s="134"/>
      <c r="B45" s="64" t="s">
        <v>16</v>
      </c>
      <c r="C45" s="61">
        <f>+[4]yndhanur!$AM$43</f>
        <v>240</v>
      </c>
      <c r="D45" s="52">
        <f>+[4]yndhanur!$AN$43</f>
        <v>0</v>
      </c>
      <c r="E45" s="62">
        <f t="shared" si="8"/>
        <v>240</v>
      </c>
      <c r="F45" s="54">
        <f>+[4]yndhanur!$AP$43</f>
        <v>240</v>
      </c>
      <c r="G45" s="63">
        <f t="shared" si="9"/>
        <v>0</v>
      </c>
      <c r="H45" s="68">
        <f t="shared" si="3"/>
        <v>100</v>
      </c>
      <c r="J45" s="31"/>
    </row>
    <row r="46" spans="1:10" s="4" customFormat="1" ht="24.95" customHeight="1" thickBot="1" x14ac:dyDescent="0.25">
      <c r="A46" s="134"/>
      <c r="B46" s="64" t="s">
        <v>17</v>
      </c>
      <c r="C46" s="61">
        <f>+[4]yndhanur!$AR$43</f>
        <v>244</v>
      </c>
      <c r="D46" s="52">
        <f>+[4]yndhanur!$AS$43</f>
        <v>0</v>
      </c>
      <c r="E46" s="62">
        <f t="shared" si="8"/>
        <v>244</v>
      </c>
      <c r="F46" s="54">
        <f>+[4]yndhanur!$AU$43</f>
        <v>244</v>
      </c>
      <c r="G46" s="63">
        <f t="shared" si="9"/>
        <v>0</v>
      </c>
      <c r="H46" s="68">
        <f t="shared" si="3"/>
        <v>100</v>
      </c>
      <c r="J46" s="31"/>
    </row>
    <row r="47" spans="1:10" s="4" customFormat="1" ht="24.95" customHeight="1" thickBot="1" x14ac:dyDescent="0.25">
      <c r="A47" s="134"/>
      <c r="B47" s="64" t="s">
        <v>18</v>
      </c>
      <c r="C47" s="61">
        <f>+[4]yndhanur!$AW$43</f>
        <v>0</v>
      </c>
      <c r="D47" s="52">
        <f>+[4]yndhanur!$AX$43</f>
        <v>0</v>
      </c>
      <c r="E47" s="62">
        <f t="shared" si="8"/>
        <v>0</v>
      </c>
      <c r="F47" s="54">
        <f>+[4]yndhanur!$AZ$43</f>
        <v>0</v>
      </c>
      <c r="G47" s="63">
        <f t="shared" si="9"/>
        <v>0</v>
      </c>
      <c r="H47" s="68" t="e">
        <f t="shared" si="3"/>
        <v>#DIV/0!</v>
      </c>
      <c r="J47" s="31"/>
    </row>
    <row r="48" spans="1:10" s="4" customFormat="1" ht="24.95" customHeight="1" thickBot="1" x14ac:dyDescent="0.25">
      <c r="A48" s="144"/>
      <c r="B48" s="33" t="s">
        <v>19</v>
      </c>
      <c r="C48" s="35">
        <f>SUM(C38:C47)</f>
        <v>2349</v>
      </c>
      <c r="D48" s="35">
        <f>SUM(D38:D47)</f>
        <v>0</v>
      </c>
      <c r="E48" s="35">
        <f>SUM(E38:E47)</f>
        <v>2349</v>
      </c>
      <c r="F48" s="35">
        <f>SUM(F38:F47)</f>
        <v>2349</v>
      </c>
      <c r="G48" s="35">
        <f>SUM(G38:G47)</f>
        <v>0</v>
      </c>
      <c r="H48" s="37">
        <f t="shared" si="3"/>
        <v>100</v>
      </c>
      <c r="I48" s="37">
        <f>+F48*100/C48</f>
        <v>100</v>
      </c>
      <c r="J48" s="31"/>
    </row>
    <row r="49" spans="1:9" ht="30" customHeight="1" thickBot="1" x14ac:dyDescent="0.25">
      <c r="A49" s="14"/>
      <c r="B49" s="80" t="s">
        <v>24</v>
      </c>
      <c r="C49" s="81">
        <f>+C15+C26+C37+C48</f>
        <v>21909</v>
      </c>
      <c r="D49" s="81">
        <f>+D15+D26+D37+D48</f>
        <v>0</v>
      </c>
      <c r="E49" s="81">
        <f>+E15+E26+E37+E48</f>
        <v>21909</v>
      </c>
      <c r="F49" s="81">
        <f>+F15+F26+F37+F48</f>
        <v>21612</v>
      </c>
      <c r="G49" s="81">
        <f>+G15+G26+G37+G48</f>
        <v>297</v>
      </c>
      <c r="H49" s="82">
        <f>+F49*100/E49</f>
        <v>98.644392715322468</v>
      </c>
      <c r="I49" s="10">
        <f>+F49*100/C49</f>
        <v>98.644392715322468</v>
      </c>
    </row>
  </sheetData>
  <sheetProtection selectLockedCells="1" selectUnlockedCells="1"/>
  <mergeCells count="6">
    <mergeCell ref="A38:A48"/>
    <mergeCell ref="A1:H1"/>
    <mergeCell ref="A2:H2"/>
    <mergeCell ref="A5:A15"/>
    <mergeCell ref="A16:A26"/>
    <mergeCell ref="A27:A37"/>
  </mergeCells>
  <printOptions horizontalCentered="1" verticalCentered="1"/>
  <pageMargins left="3.937007874015748E-2" right="3.937007874015748E-2" top="3.937007874015748E-2" bottom="3.937007874015748E-2" header="0.23622047244094491" footer="0.51181102362204722"/>
  <pageSetup paperSize="9" scale="80" firstPageNumber="0" orientation="portrait" r:id="rId1"/>
  <headerFooter alignWithMargins="0"/>
  <ignoredErrors>
    <ignoredError sqref="E15 G15:H15 H18:H19 G37:H37 F37 H17 E37 H21:H25 E26 H27 H26 H16 G16 F26:G26 F15 F5:F13 F38:F46 F16:F25 H29:H36" formula="1"/>
    <ignoredError sqref="H28 H20" evalError="1" formula="1"/>
    <ignoredError sqref="H9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76" sqref="A76"/>
      <selection pane="bottomRight" activeCell="N18" sqref="N18"/>
    </sheetView>
  </sheetViews>
  <sheetFormatPr defaultRowHeight="15" x14ac:dyDescent="0.2"/>
  <cols>
    <col min="1" max="1" width="36.5703125" style="5" customWidth="1"/>
    <col min="2" max="2" width="17.7109375" style="1" customWidth="1"/>
    <col min="3" max="3" width="15.140625" style="1" customWidth="1"/>
    <col min="4" max="4" width="15.5703125" style="1" customWidth="1"/>
    <col min="5" max="5" width="16" style="1" customWidth="1"/>
    <col min="6" max="6" width="11.7109375" style="2" customWidth="1"/>
    <col min="7" max="7" width="8.42578125" style="1" customWidth="1"/>
    <col min="8" max="8" width="9.140625" style="29"/>
    <col min="9" max="16384" width="9.140625" style="1"/>
  </cols>
  <sheetData>
    <row r="1" spans="1:8" ht="21" customHeight="1" x14ac:dyDescent="0.2">
      <c r="A1" s="137" t="s">
        <v>0</v>
      </c>
      <c r="B1" s="137"/>
      <c r="C1" s="137"/>
      <c r="D1" s="137"/>
      <c r="E1" s="137"/>
      <c r="F1" s="137"/>
      <c r="G1" s="6"/>
    </row>
    <row r="2" spans="1:8" s="3" customFormat="1" ht="24.75" customHeight="1" x14ac:dyDescent="0.2">
      <c r="A2" s="138" t="s">
        <v>41</v>
      </c>
      <c r="B2" s="138"/>
      <c r="C2" s="138"/>
      <c r="D2" s="138"/>
      <c r="E2" s="138"/>
      <c r="F2" s="138"/>
      <c r="H2" s="30"/>
    </row>
    <row r="3" spans="1:8" s="3" customFormat="1" ht="24.75" customHeight="1" thickBot="1" x14ac:dyDescent="0.25">
      <c r="A3" s="19"/>
      <c r="B3" s="19"/>
      <c r="C3" s="19"/>
      <c r="D3" s="19"/>
      <c r="E3" s="19"/>
      <c r="F3" s="19"/>
      <c r="H3" s="30"/>
    </row>
    <row r="4" spans="1:8" s="3" customFormat="1" ht="26.25" thickBot="1" x14ac:dyDescent="0.25">
      <c r="A4" s="72" t="s">
        <v>1</v>
      </c>
      <c r="B4" s="73" t="s">
        <v>2</v>
      </c>
      <c r="C4" s="74" t="s">
        <v>3</v>
      </c>
      <c r="D4" s="77" t="s">
        <v>6</v>
      </c>
      <c r="E4" s="78" t="s">
        <v>7</v>
      </c>
      <c r="F4" s="79" t="s">
        <v>8</v>
      </c>
      <c r="H4" s="30"/>
    </row>
    <row r="5" spans="1:8" s="4" customFormat="1" ht="24.95" customHeight="1" thickBot="1" x14ac:dyDescent="0.25">
      <c r="A5" s="145" t="s">
        <v>42</v>
      </c>
      <c r="B5" s="25" t="s">
        <v>9</v>
      </c>
      <c r="C5" s="61">
        <f>+[11]yndhanur!$C$3</f>
        <v>86</v>
      </c>
      <c r="D5" s="54">
        <f>+[11]yndhanur!$F$3</f>
        <v>86</v>
      </c>
      <c r="E5" s="63">
        <f>+C5-D5</f>
        <v>0</v>
      </c>
      <c r="F5" s="26">
        <f t="shared" ref="F5:F11" si="0">D5*100/C5</f>
        <v>100</v>
      </c>
      <c r="H5" s="31"/>
    </row>
    <row r="6" spans="1:8" s="4" customFormat="1" ht="24.95" customHeight="1" thickBot="1" x14ac:dyDescent="0.25">
      <c r="A6" s="146"/>
      <c r="B6" s="25" t="s">
        <v>10</v>
      </c>
      <c r="C6" s="61">
        <f>+[11]yndhanur!$H$3</f>
        <v>94</v>
      </c>
      <c r="D6" s="54">
        <f>+[11]yndhanur!$K$3</f>
        <v>94</v>
      </c>
      <c r="E6" s="63">
        <f>+C6-D6</f>
        <v>0</v>
      </c>
      <c r="F6" s="26">
        <f t="shared" si="0"/>
        <v>100</v>
      </c>
      <c r="H6" s="31"/>
    </row>
    <row r="7" spans="1:8" s="4" customFormat="1" ht="24.95" customHeight="1" thickBot="1" x14ac:dyDescent="0.25">
      <c r="A7" s="146"/>
      <c r="B7" s="25" t="s">
        <v>11</v>
      </c>
      <c r="C7" s="61">
        <f>+[11]yndhanur!$M$3</f>
        <v>102</v>
      </c>
      <c r="D7" s="54">
        <f>+[11]yndhanur!$P$3</f>
        <v>102</v>
      </c>
      <c r="E7" s="63">
        <f>+C7-D7</f>
        <v>0</v>
      </c>
      <c r="F7" s="26">
        <f t="shared" si="0"/>
        <v>100</v>
      </c>
      <c r="H7" s="31"/>
    </row>
    <row r="8" spans="1:8" s="4" customFormat="1" ht="24.95" customHeight="1" thickBot="1" x14ac:dyDescent="0.25">
      <c r="A8" s="146"/>
      <c r="B8" s="25" t="s">
        <v>12</v>
      </c>
      <c r="C8" s="61">
        <f>+[11]yndhanur!$R$3</f>
        <v>110</v>
      </c>
      <c r="D8" s="54">
        <f>+[11]yndhanur!$U$3</f>
        <v>102</v>
      </c>
      <c r="E8" s="63">
        <f t="shared" ref="E8:E14" si="1">+C8-D8</f>
        <v>8</v>
      </c>
      <c r="F8" s="26">
        <f t="shared" si="0"/>
        <v>92.727272727272734</v>
      </c>
      <c r="H8" s="31"/>
    </row>
    <row r="9" spans="1:8" s="4" customFormat="1" ht="24.95" customHeight="1" thickBot="1" x14ac:dyDescent="0.25">
      <c r="A9" s="146"/>
      <c r="B9" s="25" t="s">
        <v>13</v>
      </c>
      <c r="C9" s="61">
        <f>+[11]yndhanur!$W$3</f>
        <v>94</v>
      </c>
      <c r="D9" s="54">
        <f>+[11]yndhanur!$Z$3</f>
        <v>94</v>
      </c>
      <c r="E9" s="63">
        <f t="shared" si="1"/>
        <v>0</v>
      </c>
      <c r="F9" s="26">
        <f t="shared" si="0"/>
        <v>100</v>
      </c>
      <c r="H9" s="31"/>
    </row>
    <row r="10" spans="1:8" s="4" customFormat="1" ht="24.95" customHeight="1" thickBot="1" x14ac:dyDescent="0.25">
      <c r="A10" s="146"/>
      <c r="B10" s="25" t="s">
        <v>14</v>
      </c>
      <c r="C10" s="61">
        <f>+[11]yndhanur!$AB$3</f>
        <v>126</v>
      </c>
      <c r="D10" s="54">
        <f>+[11]yndhanur!$AE$3</f>
        <v>126</v>
      </c>
      <c r="E10" s="63">
        <f t="shared" si="1"/>
        <v>0</v>
      </c>
      <c r="F10" s="26">
        <f t="shared" si="0"/>
        <v>100</v>
      </c>
      <c r="H10" s="31"/>
    </row>
    <row r="11" spans="1:8" s="4" customFormat="1" ht="24.95" customHeight="1" thickBot="1" x14ac:dyDescent="0.25">
      <c r="A11" s="146"/>
      <c r="B11" s="25" t="s">
        <v>15</v>
      </c>
      <c r="C11" s="61">
        <f>+[11]yndhanur!$AG$3</f>
        <v>118</v>
      </c>
      <c r="D11" s="54">
        <f>+[11]yndhanur!$AJ$3</f>
        <v>110</v>
      </c>
      <c r="E11" s="63">
        <f t="shared" si="1"/>
        <v>8</v>
      </c>
      <c r="F11" s="26">
        <f t="shared" si="0"/>
        <v>93.220338983050851</v>
      </c>
      <c r="H11" s="31"/>
    </row>
    <row r="12" spans="1:8" s="4" customFormat="1" ht="24.95" customHeight="1" thickBot="1" x14ac:dyDescent="0.25">
      <c r="A12" s="146"/>
      <c r="B12" s="25" t="s">
        <v>16</v>
      </c>
      <c r="C12" s="61">
        <f>+[11]yndhanur!$AL$3</f>
        <v>86</v>
      </c>
      <c r="D12" s="54">
        <f>+[11]yndhanur!$AO$3</f>
        <v>0</v>
      </c>
      <c r="E12" s="63">
        <f t="shared" si="1"/>
        <v>86</v>
      </c>
      <c r="F12" s="26" t="e">
        <f>D12*100/#REF!</f>
        <v>#REF!</v>
      </c>
      <c r="H12" s="31"/>
    </row>
    <row r="13" spans="1:8" s="4" customFormat="1" ht="24.95" customHeight="1" thickBot="1" x14ac:dyDescent="0.25">
      <c r="A13" s="146"/>
      <c r="B13" s="25" t="s">
        <v>17</v>
      </c>
      <c r="C13" s="61">
        <f>+[11]yndhanur!$AQ$3</f>
        <v>86</v>
      </c>
      <c r="D13" s="54">
        <f>+[11]yndhanur!$AT$3</f>
        <v>0</v>
      </c>
      <c r="E13" s="63">
        <f t="shared" si="1"/>
        <v>86</v>
      </c>
      <c r="F13" s="26" t="e">
        <f>D13*100/#REF!</f>
        <v>#REF!</v>
      </c>
      <c r="H13" s="31"/>
    </row>
    <row r="14" spans="1:8" s="4" customFormat="1" ht="24.95" customHeight="1" thickBot="1" x14ac:dyDescent="0.25">
      <c r="A14" s="146"/>
      <c r="B14" s="25" t="s">
        <v>18</v>
      </c>
      <c r="C14" s="61"/>
      <c r="D14" s="54"/>
      <c r="E14" s="63">
        <f t="shared" si="1"/>
        <v>0</v>
      </c>
      <c r="F14" s="26" t="e">
        <f>D14*100/#REF!</f>
        <v>#REF!</v>
      </c>
      <c r="H14" s="31"/>
    </row>
    <row r="15" spans="1:8" s="4" customFormat="1" ht="24.95" customHeight="1" thickBot="1" x14ac:dyDescent="0.25">
      <c r="A15" s="147"/>
      <c r="B15" s="11" t="s">
        <v>19</v>
      </c>
      <c r="C15" s="13">
        <f>SUM(C5:C14)</f>
        <v>902</v>
      </c>
      <c r="D15" s="13">
        <f>SUM(D5:D14)</f>
        <v>714</v>
      </c>
      <c r="E15" s="13">
        <f t="shared" ref="E15:E22" si="2">+C15-D15</f>
        <v>188</v>
      </c>
      <c r="F15" s="12">
        <f>D15*100/C15</f>
        <v>79.157427937915742</v>
      </c>
      <c r="G15" s="7">
        <f>+D15*100/C15</f>
        <v>79.157427937915742</v>
      </c>
      <c r="H15" s="31"/>
    </row>
    <row r="16" spans="1:8" s="4" customFormat="1" ht="24.95" customHeight="1" thickBot="1" x14ac:dyDescent="0.25">
      <c r="A16" s="145" t="s">
        <v>43</v>
      </c>
      <c r="B16" s="25" t="s">
        <v>9</v>
      </c>
      <c r="C16" s="61">
        <f>+[11]yndhanur!$C$4</f>
        <v>60</v>
      </c>
      <c r="D16" s="54">
        <f>+[11]yndhanur!$F$4</f>
        <v>60</v>
      </c>
      <c r="E16" s="63">
        <f t="shared" si="2"/>
        <v>0</v>
      </c>
      <c r="F16" s="26">
        <f>D16*100/C16</f>
        <v>100</v>
      </c>
      <c r="H16" s="31"/>
    </row>
    <row r="17" spans="1:8" s="4" customFormat="1" ht="24.95" customHeight="1" thickBot="1" x14ac:dyDescent="0.25">
      <c r="A17" s="146"/>
      <c r="B17" s="25" t="s">
        <v>10</v>
      </c>
      <c r="C17" s="61">
        <f>+[11]yndhanur!$H$4</f>
        <v>76</v>
      </c>
      <c r="D17" s="54">
        <f>+[11]yndhanur!$K$4</f>
        <v>70</v>
      </c>
      <c r="E17" s="63">
        <f t="shared" si="2"/>
        <v>6</v>
      </c>
      <c r="F17" s="26">
        <f t="shared" ref="F17:F25" si="3">D17*100/C17</f>
        <v>92.10526315789474</v>
      </c>
      <c r="H17" s="31"/>
    </row>
    <row r="18" spans="1:8" s="4" customFormat="1" ht="24.95" customHeight="1" thickBot="1" x14ac:dyDescent="0.25">
      <c r="A18" s="146"/>
      <c r="B18" s="25" t="s">
        <v>11</v>
      </c>
      <c r="C18" s="61">
        <f>+[11]yndhanur!$M$4</f>
        <v>108</v>
      </c>
      <c r="D18" s="54">
        <f>+[11]yndhanur!$P$4</f>
        <v>102</v>
      </c>
      <c r="E18" s="63">
        <f t="shared" si="2"/>
        <v>6</v>
      </c>
      <c r="F18" s="26">
        <f t="shared" si="3"/>
        <v>94.444444444444443</v>
      </c>
      <c r="H18" s="31"/>
    </row>
    <row r="19" spans="1:8" s="4" customFormat="1" ht="24.95" customHeight="1" thickBot="1" x14ac:dyDescent="0.25">
      <c r="A19" s="146"/>
      <c r="B19" s="25" t="s">
        <v>12</v>
      </c>
      <c r="C19" s="61">
        <f>+[11]yndhanur!$R$4</f>
        <v>102</v>
      </c>
      <c r="D19" s="54">
        <f>+[11]yndhanur!$U$4</f>
        <v>96</v>
      </c>
      <c r="E19" s="63">
        <f t="shared" si="2"/>
        <v>6</v>
      </c>
      <c r="F19" s="26">
        <f t="shared" si="3"/>
        <v>94.117647058823536</v>
      </c>
      <c r="H19" s="31"/>
    </row>
    <row r="20" spans="1:8" s="4" customFormat="1" ht="24.95" customHeight="1" thickBot="1" x14ac:dyDescent="0.25">
      <c r="A20" s="146"/>
      <c r="B20" s="25" t="s">
        <v>13</v>
      </c>
      <c r="C20" s="61">
        <f>+[11]yndhanur!$W$4</f>
        <v>70</v>
      </c>
      <c r="D20" s="54">
        <f>+[11]yndhanur!$Z$4</f>
        <v>70</v>
      </c>
      <c r="E20" s="63">
        <f t="shared" si="2"/>
        <v>0</v>
      </c>
      <c r="F20" s="26">
        <f t="shared" si="3"/>
        <v>100</v>
      </c>
      <c r="H20" s="31"/>
    </row>
    <row r="21" spans="1:8" s="4" customFormat="1" ht="24.95" customHeight="1" thickBot="1" x14ac:dyDescent="0.25">
      <c r="A21" s="146"/>
      <c r="B21" s="25" t="s">
        <v>14</v>
      </c>
      <c r="C21" s="61">
        <f>+[11]yndhanur!$AB$4</f>
        <v>76</v>
      </c>
      <c r="D21" s="54">
        <f>+[11]yndhanur!$AE$4</f>
        <v>76</v>
      </c>
      <c r="E21" s="63">
        <f t="shared" si="2"/>
        <v>0</v>
      </c>
      <c r="F21" s="26">
        <f t="shared" si="3"/>
        <v>100</v>
      </c>
      <c r="H21" s="31"/>
    </row>
    <row r="22" spans="1:8" s="4" customFormat="1" ht="24.95" customHeight="1" thickBot="1" x14ac:dyDescent="0.25">
      <c r="A22" s="146"/>
      <c r="B22" s="25" t="s">
        <v>15</v>
      </c>
      <c r="C22" s="61">
        <f>+[11]yndhanur!$AG$4</f>
        <v>100</v>
      </c>
      <c r="D22" s="54">
        <f>+[11]yndhanur!$AJ$4</f>
        <v>94</v>
      </c>
      <c r="E22" s="63">
        <f t="shared" si="2"/>
        <v>6</v>
      </c>
      <c r="F22" s="26">
        <f t="shared" si="3"/>
        <v>94</v>
      </c>
      <c r="H22" s="31"/>
    </row>
    <row r="23" spans="1:8" s="4" customFormat="1" ht="24.95" customHeight="1" thickBot="1" x14ac:dyDescent="0.25">
      <c r="A23" s="146"/>
      <c r="B23" s="25" t="s">
        <v>16</v>
      </c>
      <c r="C23" s="61">
        <f>+[11]yndhanur!$AL$4</f>
        <v>60</v>
      </c>
      <c r="D23" s="54">
        <f>+[11]yndhanur!$AO$4</f>
        <v>0</v>
      </c>
      <c r="E23" s="63" t="e">
        <f>#REF!-D23</f>
        <v>#REF!</v>
      </c>
      <c r="F23" s="26">
        <f t="shared" si="3"/>
        <v>0</v>
      </c>
      <c r="H23" s="31"/>
    </row>
    <row r="24" spans="1:8" s="4" customFormat="1" ht="24.95" customHeight="1" thickBot="1" x14ac:dyDescent="0.25">
      <c r="A24" s="146"/>
      <c r="B24" s="25" t="s">
        <v>17</v>
      </c>
      <c r="C24" s="61">
        <f>+[11]yndhanur!$AQ$4</f>
        <v>60</v>
      </c>
      <c r="D24" s="54">
        <f>+[11]yndhanur!$AT$4</f>
        <v>0</v>
      </c>
      <c r="E24" s="63" t="e">
        <f>#REF!-D24</f>
        <v>#REF!</v>
      </c>
      <c r="F24" s="26">
        <f t="shared" si="3"/>
        <v>0</v>
      </c>
      <c r="H24" s="31"/>
    </row>
    <row r="25" spans="1:8" s="4" customFormat="1" ht="24.95" customHeight="1" thickBot="1" x14ac:dyDescent="0.25">
      <c r="A25" s="146"/>
      <c r="B25" s="25" t="s">
        <v>18</v>
      </c>
      <c r="C25" s="61"/>
      <c r="D25" s="54"/>
      <c r="E25" s="63" t="e">
        <f>#REF!-D25</f>
        <v>#REF!</v>
      </c>
      <c r="F25" s="26" t="e">
        <f t="shared" si="3"/>
        <v>#DIV/0!</v>
      </c>
      <c r="H25" s="31"/>
    </row>
    <row r="26" spans="1:8" s="4" customFormat="1" ht="24.95" customHeight="1" thickBot="1" x14ac:dyDescent="0.25">
      <c r="A26" s="147"/>
      <c r="B26" s="27" t="s">
        <v>19</v>
      </c>
      <c r="C26" s="24">
        <f>SUM(C16:C25)</f>
        <v>712</v>
      </c>
      <c r="D26" s="24">
        <f>SUM(D16:D25)</f>
        <v>568</v>
      </c>
      <c r="E26" s="13">
        <f t="shared" ref="E26:E36" si="4">+C26-D26</f>
        <v>144</v>
      </c>
      <c r="F26" s="12">
        <f>D26*100/C26</f>
        <v>79.775280898876403</v>
      </c>
      <c r="G26" s="7">
        <f>+D26*100/C26</f>
        <v>79.775280898876403</v>
      </c>
      <c r="H26" s="31"/>
    </row>
    <row r="27" spans="1:8" s="4" customFormat="1" ht="24.95" customHeight="1" thickBot="1" x14ac:dyDescent="0.25">
      <c r="A27" s="145" t="s">
        <v>44</v>
      </c>
      <c r="B27" s="25" t="s">
        <v>9</v>
      </c>
      <c r="C27" s="61">
        <f>+[11]yndhanur!$C$5</f>
        <v>98</v>
      </c>
      <c r="D27" s="54">
        <f>+[11]yndhanur!$F$5</f>
        <v>98</v>
      </c>
      <c r="E27" s="63">
        <f t="shared" si="4"/>
        <v>0</v>
      </c>
      <c r="F27" s="26">
        <f>D27*100/C27</f>
        <v>100</v>
      </c>
      <c r="H27" s="31"/>
    </row>
    <row r="28" spans="1:8" s="4" customFormat="1" ht="24.95" customHeight="1" thickBot="1" x14ac:dyDescent="0.25">
      <c r="A28" s="146"/>
      <c r="B28" s="25" t="s">
        <v>10</v>
      </c>
      <c r="C28" s="61">
        <f>+[11]yndhanur!$H$5</f>
        <v>106</v>
      </c>
      <c r="D28" s="54">
        <f>+[11]yndhanur!$K$5</f>
        <v>106</v>
      </c>
      <c r="E28" s="63">
        <f t="shared" si="4"/>
        <v>0</v>
      </c>
      <c r="F28" s="26">
        <f t="shared" ref="F28:F33" si="5">D28*100/C28</f>
        <v>100</v>
      </c>
      <c r="H28" s="31"/>
    </row>
    <row r="29" spans="1:8" s="4" customFormat="1" ht="24.95" customHeight="1" thickBot="1" x14ac:dyDescent="0.25">
      <c r="A29" s="146"/>
      <c r="B29" s="25" t="s">
        <v>11</v>
      </c>
      <c r="C29" s="61">
        <f>+[11]yndhanur!$M$5</f>
        <v>108</v>
      </c>
      <c r="D29" s="54">
        <f>+[11]yndhanur!$P$5</f>
        <v>108</v>
      </c>
      <c r="E29" s="63">
        <f t="shared" si="4"/>
        <v>0</v>
      </c>
      <c r="F29" s="26">
        <f t="shared" si="5"/>
        <v>100</v>
      </c>
      <c r="H29" s="31"/>
    </row>
    <row r="30" spans="1:8" s="4" customFormat="1" ht="24.95" customHeight="1" thickBot="1" x14ac:dyDescent="0.25">
      <c r="A30" s="146"/>
      <c r="B30" s="25" t="s">
        <v>12</v>
      </c>
      <c r="C30" s="61">
        <f>+[11]yndhanur!$R$5</f>
        <v>100</v>
      </c>
      <c r="D30" s="54">
        <f>+[11]yndhanur!$U$5</f>
        <v>100</v>
      </c>
      <c r="E30" s="63">
        <f t="shared" si="4"/>
        <v>0</v>
      </c>
      <c r="F30" s="26">
        <f t="shared" si="5"/>
        <v>100</v>
      </c>
      <c r="H30" s="31"/>
    </row>
    <row r="31" spans="1:8" s="4" customFormat="1" ht="24.95" customHeight="1" thickBot="1" x14ac:dyDescent="0.25">
      <c r="A31" s="146"/>
      <c r="B31" s="25" t="s">
        <v>13</v>
      </c>
      <c r="C31" s="61">
        <f>+[11]yndhanur!$W$5</f>
        <v>98</v>
      </c>
      <c r="D31" s="54">
        <f>+[11]yndhanur!$Z$5</f>
        <v>98</v>
      </c>
      <c r="E31" s="63">
        <f t="shared" si="4"/>
        <v>0</v>
      </c>
      <c r="F31" s="26">
        <f t="shared" si="5"/>
        <v>100</v>
      </c>
      <c r="H31" s="31"/>
    </row>
    <row r="32" spans="1:8" s="4" customFormat="1" ht="24.95" customHeight="1" thickBot="1" x14ac:dyDescent="0.25">
      <c r="A32" s="146"/>
      <c r="B32" s="25" t="s">
        <v>14</v>
      </c>
      <c r="C32" s="61">
        <f>+[11]yndhanur!$AB$5</f>
        <v>92</v>
      </c>
      <c r="D32" s="54">
        <f>+[11]yndhanur!$AE$5</f>
        <v>92</v>
      </c>
      <c r="E32" s="63">
        <f t="shared" si="4"/>
        <v>0</v>
      </c>
      <c r="F32" s="26">
        <f t="shared" si="5"/>
        <v>100</v>
      </c>
      <c r="H32" s="31"/>
    </row>
    <row r="33" spans="1:8" s="4" customFormat="1" ht="24.95" customHeight="1" thickBot="1" x14ac:dyDescent="0.25">
      <c r="A33" s="146"/>
      <c r="B33" s="25" t="s">
        <v>15</v>
      </c>
      <c r="C33" s="61">
        <f>+[11]yndhanur!$AG$5</f>
        <v>100</v>
      </c>
      <c r="D33" s="54">
        <f>+[11]yndhanur!$AJ$5</f>
        <v>88</v>
      </c>
      <c r="E33" s="63">
        <f t="shared" si="4"/>
        <v>12</v>
      </c>
      <c r="F33" s="26">
        <f t="shared" si="5"/>
        <v>88</v>
      </c>
      <c r="H33" s="31"/>
    </row>
    <row r="34" spans="1:8" s="4" customFormat="1" ht="24.95" customHeight="1" thickBot="1" x14ac:dyDescent="0.25">
      <c r="A34" s="146"/>
      <c r="B34" s="25" t="s">
        <v>16</v>
      </c>
      <c r="C34" s="61">
        <f>+[11]yndhanur!$AL$5</f>
        <v>72</v>
      </c>
      <c r="D34" s="54">
        <f>+[11]yndhanur!$AO$5</f>
        <v>0</v>
      </c>
      <c r="E34" s="63">
        <f t="shared" si="4"/>
        <v>72</v>
      </c>
      <c r="F34" s="26" t="e">
        <f>D34*100/#REF!</f>
        <v>#REF!</v>
      </c>
      <c r="H34" s="31"/>
    </row>
    <row r="35" spans="1:8" s="4" customFormat="1" ht="24.95" customHeight="1" thickBot="1" x14ac:dyDescent="0.25">
      <c r="A35" s="146"/>
      <c r="B35" s="25" t="s">
        <v>17</v>
      </c>
      <c r="C35" s="61">
        <f>+[11]yndhanur!$AQ$5</f>
        <v>72</v>
      </c>
      <c r="D35" s="54">
        <f>+[11]yndhanur!$AT$5</f>
        <v>0</v>
      </c>
      <c r="E35" s="63">
        <f t="shared" si="4"/>
        <v>72</v>
      </c>
      <c r="F35" s="26" t="e">
        <f>D35*100/#REF!</f>
        <v>#REF!</v>
      </c>
      <c r="H35" s="31"/>
    </row>
    <row r="36" spans="1:8" s="4" customFormat="1" ht="24.95" customHeight="1" thickBot="1" x14ac:dyDescent="0.25">
      <c r="A36" s="146"/>
      <c r="B36" s="25" t="s">
        <v>18</v>
      </c>
      <c r="C36" s="61"/>
      <c r="D36" s="54"/>
      <c r="E36" s="63">
        <f t="shared" si="4"/>
        <v>0</v>
      </c>
      <c r="F36" s="26" t="e">
        <f>D36*100/#REF!</f>
        <v>#REF!</v>
      </c>
      <c r="H36" s="31"/>
    </row>
    <row r="37" spans="1:8" s="4" customFormat="1" ht="24.95" customHeight="1" thickBot="1" x14ac:dyDescent="0.25">
      <c r="A37" s="147"/>
      <c r="B37" s="33" t="s">
        <v>19</v>
      </c>
      <c r="C37" s="35">
        <f>SUM(C27:C36)</f>
        <v>846</v>
      </c>
      <c r="D37" s="35">
        <f>SUM(D27:D36)</f>
        <v>690</v>
      </c>
      <c r="E37" s="13">
        <f>+C37-D37</f>
        <v>156</v>
      </c>
      <c r="F37" s="12">
        <f>D37*100/C37</f>
        <v>81.560283687943269</v>
      </c>
      <c r="G37" s="7">
        <f>+D37*100/C37</f>
        <v>81.560283687943269</v>
      </c>
      <c r="H37" s="31"/>
    </row>
    <row r="38" spans="1:8" s="29" customFormat="1" ht="30" customHeight="1" thickBot="1" x14ac:dyDescent="0.25">
      <c r="A38" s="14"/>
      <c r="B38" s="80" t="s">
        <v>24</v>
      </c>
      <c r="C38" s="81">
        <f>+C15+C26+C37</f>
        <v>2460</v>
      </c>
      <c r="D38" s="81">
        <f>+D15+D26+D37</f>
        <v>1972</v>
      </c>
      <c r="E38" s="81">
        <f>+E15+E26+E37</f>
        <v>488</v>
      </c>
      <c r="F38" s="82">
        <f>+D38*100/C38</f>
        <v>80.162601626016254</v>
      </c>
      <c r="G38" s="10">
        <f>+D38*100/C38</f>
        <v>80.162601626016254</v>
      </c>
    </row>
  </sheetData>
  <sheetProtection selectLockedCells="1" selectUnlockedCells="1"/>
  <mergeCells count="5">
    <mergeCell ref="A1:F1"/>
    <mergeCell ref="A2:F2"/>
    <mergeCell ref="A5:A15"/>
    <mergeCell ref="A16:A26"/>
    <mergeCell ref="A27:A37"/>
  </mergeCells>
  <printOptions horizontalCentered="1" verticalCentered="1"/>
  <pageMargins left="3.937007874015748E-2" right="3.937007874015748E-2" top="3.937007874015748E-2" bottom="3.937007874015748E-2" header="0.23622047244094491" footer="0.51181102362204722"/>
  <pageSetup paperSize="9" scale="80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zoomScale="145" zoomScaleNormal="14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9" sqref="H9"/>
    </sheetView>
  </sheetViews>
  <sheetFormatPr defaultRowHeight="15" x14ac:dyDescent="0.2"/>
  <cols>
    <col min="1" max="1" width="30.42578125" style="119" bestFit="1" customWidth="1"/>
    <col min="2" max="2" width="16.28515625" style="119" customWidth="1"/>
    <col min="3" max="3" width="15.5703125" style="119" customWidth="1"/>
    <col min="4" max="4" width="13.7109375" style="119" customWidth="1"/>
    <col min="5" max="5" width="8.28515625" style="119" customWidth="1"/>
    <col min="6" max="16384" width="9.140625" style="119"/>
  </cols>
  <sheetData>
    <row r="2" spans="1:5" ht="15.75" thickBot="1" x14ac:dyDescent="0.25"/>
    <row r="3" spans="1:5" ht="34.5" customHeight="1" thickBot="1" x14ac:dyDescent="0.25">
      <c r="A3" s="151" t="s">
        <v>31</v>
      </c>
      <c r="B3" s="148" t="s">
        <v>47</v>
      </c>
      <c r="C3" s="149"/>
      <c r="D3" s="149"/>
      <c r="E3" s="150"/>
    </row>
    <row r="4" spans="1:5" s="129" customFormat="1" ht="20.25" customHeight="1" thickBot="1" x14ac:dyDescent="0.25">
      <c r="A4" s="152"/>
      <c r="B4" s="120" t="s">
        <v>32</v>
      </c>
      <c r="C4" s="120" t="s">
        <v>33</v>
      </c>
      <c r="D4" s="120" t="s">
        <v>34</v>
      </c>
      <c r="E4" s="120" t="s">
        <v>35</v>
      </c>
    </row>
    <row r="5" spans="1:5" ht="18" customHeight="1" thickBot="1" x14ac:dyDescent="0.25">
      <c r="A5" s="28" t="str">
        <f>+[12]ԱՄՓՈՓ!$A$5</f>
        <v>Նոր դպրոց-պարտեզ</v>
      </c>
      <c r="B5" s="130">
        <v>8262.5</v>
      </c>
      <c r="C5" s="130">
        <v>7953.5</v>
      </c>
      <c r="D5" s="131">
        <f>B5-C5</f>
        <v>309</v>
      </c>
      <c r="E5" s="132">
        <f>+C5*100/B5</f>
        <v>96.260211800302571</v>
      </c>
    </row>
    <row r="6" spans="1:5" ht="18" customHeight="1" thickBot="1" x14ac:dyDescent="0.25">
      <c r="A6" s="28" t="str">
        <f>+[12]ԱՄՓՈՓ!$A$6</f>
        <v>Դպրոց-պարտեզ</v>
      </c>
      <c r="B6" s="130">
        <v>9224.5</v>
      </c>
      <c r="C6" s="130">
        <v>9013.5</v>
      </c>
      <c r="D6" s="131">
        <f t="shared" ref="D6:D13" si="0">B6-C6</f>
        <v>211</v>
      </c>
      <c r="E6" s="132">
        <f t="shared" ref="E6:E13" si="1">+C6*100/B6</f>
        <v>97.712613149764209</v>
      </c>
    </row>
    <row r="7" spans="1:5" ht="18" customHeight="1" thickBot="1" x14ac:dyDescent="0.25">
      <c r="A7" s="28" t="str">
        <f>+[12]ԱՄՓՈՓ!$A$7</f>
        <v>Գեղ. կրտսեր դպրոց</v>
      </c>
      <c r="B7" s="130">
        <v>2351</v>
      </c>
      <c r="C7" s="130">
        <v>2255</v>
      </c>
      <c r="D7" s="131">
        <f t="shared" si="0"/>
        <v>96</v>
      </c>
      <c r="E7" s="132">
        <f t="shared" si="1"/>
        <v>95.916631220757125</v>
      </c>
    </row>
    <row r="8" spans="1:5" ht="18" customHeight="1" thickBot="1" x14ac:dyDescent="0.25">
      <c r="A8" s="28" t="str">
        <f>+[12]ԱՄՓՈՓ!$A$8</f>
        <v>Հիմնական դպրոց</v>
      </c>
      <c r="B8" s="130">
        <v>3495.5</v>
      </c>
      <c r="C8" s="130">
        <v>3495.5</v>
      </c>
      <c r="D8" s="131">
        <f t="shared" si="0"/>
        <v>0</v>
      </c>
      <c r="E8" s="132">
        <f t="shared" si="1"/>
        <v>100</v>
      </c>
    </row>
    <row r="9" spans="1:5" ht="18" customHeight="1" thickBot="1" x14ac:dyDescent="0.25">
      <c r="A9" s="28" t="str">
        <f>+[12]ԱՄՓՈՓ!$A$9</f>
        <v>Միջին դպրոց</v>
      </c>
      <c r="B9" s="130">
        <v>2697</v>
      </c>
      <c r="C9" s="130">
        <v>2668</v>
      </c>
      <c r="D9" s="131">
        <f t="shared" si="0"/>
        <v>29</v>
      </c>
      <c r="E9" s="132">
        <f t="shared" si="1"/>
        <v>98.924731182795696</v>
      </c>
    </row>
    <row r="10" spans="1:5" ht="18" customHeight="1" thickBot="1" x14ac:dyDescent="0.25">
      <c r="A10" s="28" t="str">
        <f>+[12]ԱՄՓՈՓ!$A$10</f>
        <v>Ավագ դպոց-վարժարան</v>
      </c>
      <c r="B10" s="130">
        <v>1251</v>
      </c>
      <c r="C10" s="130">
        <v>1196</v>
      </c>
      <c r="D10" s="131">
        <f t="shared" si="0"/>
        <v>55</v>
      </c>
      <c r="E10" s="132">
        <f t="shared" si="1"/>
        <v>95.603517186250997</v>
      </c>
    </row>
    <row r="11" spans="1:5" ht="18" customHeight="1" thickBot="1" x14ac:dyDescent="0.25">
      <c r="A11" s="28" t="str">
        <f>+[12]ԱՄՓՈՓ!$A$11</f>
        <v>Գեղ. ավագ դպրոց</v>
      </c>
      <c r="B11" s="130">
        <v>435</v>
      </c>
      <c r="C11" s="130">
        <v>435</v>
      </c>
      <c r="D11" s="131">
        <f t="shared" si="0"/>
        <v>0</v>
      </c>
      <c r="E11" s="132">
        <f t="shared" si="1"/>
        <v>100</v>
      </c>
    </row>
    <row r="12" spans="1:5" ht="18" customHeight="1" thickBot="1" x14ac:dyDescent="0.25">
      <c r="A12" s="28" t="str">
        <f>+[12]ԱՄՓՈՓ!$A$12</f>
        <v>Արհեստ. ավագ դպրոց</v>
      </c>
      <c r="B12" s="130">
        <v>246</v>
      </c>
      <c r="C12" s="130">
        <v>211</v>
      </c>
      <c r="D12" s="131">
        <f t="shared" si="0"/>
        <v>35</v>
      </c>
      <c r="E12" s="132">
        <f t="shared" si="1"/>
        <v>85.77235772357723</v>
      </c>
    </row>
    <row r="13" spans="1:5" ht="18" hidden="1" customHeight="1" thickBot="1" x14ac:dyDescent="0.25">
      <c r="A13" s="28" t="str">
        <f>+[12]ՑՈՒՑԱԿՆԵՐ!D577</f>
        <v>Արհեստ. ավագ դպրոց</v>
      </c>
      <c r="B13" s="121" t="e">
        <f>+#REF!+#REF!+#REF!+#REF!+#REF!</f>
        <v>#REF!</v>
      </c>
      <c r="C13" s="121" t="e">
        <f>+#REF!+#REF!+#REF!+#REF!+#REF!</f>
        <v>#REF!</v>
      </c>
      <c r="D13" s="122" t="e">
        <f t="shared" si="0"/>
        <v>#REF!</v>
      </c>
      <c r="E13" s="123" t="e">
        <f t="shared" si="1"/>
        <v>#REF!</v>
      </c>
    </row>
    <row r="14" spans="1:5" s="128" customFormat="1" ht="15.75" thickBot="1" x14ac:dyDescent="0.25">
      <c r="A14" s="126"/>
      <c r="B14" s="124">
        <f>SUM(B5:B12)</f>
        <v>27962.5</v>
      </c>
      <c r="C14" s="124">
        <f>SUM(C5:C12)</f>
        <v>27227.5</v>
      </c>
      <c r="D14" s="125">
        <f>+B14-C14</f>
        <v>735</v>
      </c>
      <c r="E14" s="127">
        <f>+C14*100/B14</f>
        <v>97.371479660259283</v>
      </c>
    </row>
  </sheetData>
  <mergeCells count="2">
    <mergeCell ref="B3:E3"/>
    <mergeCell ref="A3:A4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dproc</vt:lpstr>
      <vt:lpstr>nax.</vt:lpstr>
      <vt:lpstr>erkarorya</vt:lpstr>
      <vt:lpstr>lracucich</vt:lpstr>
      <vt:lpstr>transport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Lilit</dc:creator>
  <cp:lastModifiedBy>Lilit</cp:lastModifiedBy>
  <cp:lastPrinted>2012-06-29T09:06:53Z</cp:lastPrinted>
  <dcterms:created xsi:type="dcterms:W3CDTF">2010-05-09T14:32:46Z</dcterms:created>
  <dcterms:modified xsi:type="dcterms:W3CDTF">2013-07-01T03:43:34Z</dcterms:modified>
</cp:coreProperties>
</file>